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bnixon\Desktop\"/>
    </mc:Choice>
  </mc:AlternateContent>
  <xr:revisionPtr revIDLastSave="0" documentId="13_ncr:1_{CC7B4B3E-B58B-4419-A6A5-F3BCD5B51B0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 i="5" l="1"/>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0" i="5"/>
  <c r="E20" i="5"/>
  <c r="V21" i="5"/>
  <c r="E21" i="5"/>
  <c r="V22" i="5"/>
  <c r="E22" i="5"/>
  <c r="V23" i="5"/>
  <c r="E23" i="5"/>
  <c r="V24" i="5"/>
  <c r="E24" i="5"/>
  <c r="X24" i="5" s="1"/>
  <c r="V25" i="5"/>
  <c r="E25" i="5"/>
  <c r="X25" i="5" s="1"/>
  <c r="V26" i="5"/>
  <c r="E26" i="5"/>
  <c r="X26" i="5" s="1"/>
  <c r="V27" i="5"/>
  <c r="E27" i="5"/>
  <c r="V28" i="5"/>
  <c r="E28" i="5"/>
  <c r="X28" i="5" s="1"/>
  <c r="V29" i="5"/>
  <c r="E29" i="5"/>
  <c r="X29" i="5" s="1"/>
  <c r="V30" i="5"/>
  <c r="E30" i="5"/>
  <c r="V31" i="5"/>
  <c r="E31" i="5"/>
  <c r="V32" i="5"/>
  <c r="E32" i="5"/>
  <c r="X32" i="5" s="1"/>
  <c r="V33" i="5"/>
  <c r="E33" i="5"/>
  <c r="X33" i="5" s="1"/>
  <c r="V34" i="5"/>
  <c r="E34" i="5"/>
  <c r="V35" i="5"/>
  <c r="E35" i="5"/>
  <c r="V36" i="5"/>
  <c r="E36" i="5"/>
  <c r="X36" i="5" s="1"/>
  <c r="V37" i="5"/>
  <c r="E37" i="5"/>
  <c r="V38" i="5"/>
  <c r="E38" i="5"/>
  <c r="V39" i="5"/>
  <c r="E39" i="5"/>
  <c r="V40" i="5"/>
  <c r="E40" i="5"/>
  <c r="X40" i="5" s="1"/>
  <c r="V41" i="5"/>
  <c r="E41" i="5"/>
  <c r="X41" i="5" s="1"/>
  <c r="V42" i="5"/>
  <c r="E42" i="5"/>
  <c r="X42" i="5" s="1"/>
  <c r="V43" i="5"/>
  <c r="E43" i="5"/>
  <c r="V44" i="5"/>
  <c r="E44" i="5"/>
  <c r="V45" i="5"/>
  <c r="E45" i="5"/>
  <c r="X45" i="5" s="1"/>
  <c r="V46" i="5"/>
  <c r="E46" i="5"/>
  <c r="V47" i="5"/>
  <c r="E47" i="5"/>
  <c r="V48" i="5"/>
  <c r="E48" i="5"/>
  <c r="V49" i="5"/>
  <c r="E49" i="5"/>
  <c r="X49" i="5" s="1"/>
  <c r="V50" i="5"/>
  <c r="E50" i="5"/>
  <c r="V51" i="5"/>
  <c r="E51" i="5"/>
  <c r="V52" i="5"/>
  <c r="E52" i="5"/>
  <c r="X52" i="5" s="1"/>
  <c r="V53" i="5"/>
  <c r="E53" i="5"/>
  <c r="X53" i="5" s="1"/>
  <c r="V54" i="5"/>
  <c r="E54" i="5"/>
  <c r="V55" i="5"/>
  <c r="E55" i="5"/>
  <c r="V56" i="5"/>
  <c r="E56" i="5"/>
  <c r="X56" i="5" s="1"/>
  <c r="V57" i="5"/>
  <c r="E57" i="5"/>
  <c r="X57" i="5" s="1"/>
  <c r="V58" i="5"/>
  <c r="E58" i="5"/>
  <c r="X58" i="5" s="1"/>
  <c r="V59" i="5"/>
  <c r="E59" i="5"/>
  <c r="V60" i="5"/>
  <c r="E60" i="5"/>
  <c r="V61" i="5"/>
  <c r="E61" i="5"/>
  <c r="X61" i="5" s="1"/>
  <c r="V62" i="5"/>
  <c r="E62" i="5"/>
  <c r="V63" i="5"/>
  <c r="E63" i="5"/>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V76" i="5"/>
  <c r="E76" i="5"/>
  <c r="V77" i="5"/>
  <c r="E77" i="5"/>
  <c r="X77" i="5" s="1"/>
  <c r="V78" i="5"/>
  <c r="E78" i="5"/>
  <c r="V79" i="5"/>
  <c r="E79" i="5"/>
  <c r="V80" i="5"/>
  <c r="E80" i="5"/>
  <c r="X80" i="5" s="1"/>
  <c r="V81" i="5"/>
  <c r="E81" i="5"/>
  <c r="X81" i="5" s="1"/>
  <c r="V82" i="5"/>
  <c r="E82" i="5"/>
  <c r="V83" i="5"/>
  <c r="E83" i="5"/>
  <c r="V84" i="5"/>
  <c r="E84" i="5"/>
  <c r="V85" i="5"/>
  <c r="E85" i="5"/>
  <c r="X85" i="5" s="1"/>
  <c r="V86" i="5"/>
  <c r="E86" i="5"/>
  <c r="V87" i="5"/>
  <c r="E87" i="5"/>
  <c r="V88" i="5"/>
  <c r="E88" i="5"/>
  <c r="X88" i="5" s="1"/>
  <c r="V89" i="5"/>
  <c r="E89" i="5"/>
  <c r="X89" i="5" s="1"/>
  <c r="V90" i="5"/>
  <c r="E90" i="5"/>
  <c r="V91" i="5"/>
  <c r="E91" i="5"/>
  <c r="V92" i="5"/>
  <c r="E92" i="5"/>
  <c r="V93" i="5"/>
  <c r="E93" i="5"/>
  <c r="X93" i="5" s="1"/>
  <c r="V94" i="5"/>
  <c r="E94" i="5"/>
  <c r="X94" i="5" s="1"/>
  <c r="V95" i="5"/>
  <c r="E95" i="5"/>
  <c r="V96" i="5"/>
  <c r="E96" i="5"/>
  <c r="V97" i="5"/>
  <c r="E97" i="5"/>
  <c r="X97" i="5" s="1"/>
  <c r="V98" i="5"/>
  <c r="E98" i="5"/>
  <c r="V99" i="5"/>
  <c r="E99" i="5"/>
  <c r="V100" i="5"/>
  <c r="E100" i="5"/>
  <c r="V101" i="5"/>
  <c r="E101" i="5"/>
  <c r="X101" i="5" s="1"/>
  <c r="V102" i="5"/>
  <c r="E102" i="5"/>
  <c r="V103" i="5"/>
  <c r="E103" i="5"/>
  <c r="V104" i="5"/>
  <c r="E104" i="5"/>
  <c r="V105" i="5"/>
  <c r="E105" i="5"/>
  <c r="X105" i="5" s="1"/>
  <c r="V106" i="5"/>
  <c r="E106" i="5"/>
  <c r="X106" i="5" s="1"/>
  <c r="V107" i="5"/>
  <c r="E107" i="5"/>
  <c r="V108" i="5"/>
  <c r="E108" i="5"/>
  <c r="V109" i="5"/>
  <c r="E109" i="5"/>
  <c r="X109" i="5" s="1"/>
  <c r="V110" i="5"/>
  <c r="E110" i="5"/>
  <c r="V111" i="5"/>
  <c r="E111" i="5"/>
  <c r="V112" i="5"/>
  <c r="E112" i="5"/>
  <c r="V113" i="5"/>
  <c r="E113" i="5"/>
  <c r="X113" i="5" s="1"/>
  <c r="V114" i="5"/>
  <c r="E114" i="5"/>
  <c r="V115" i="5"/>
  <c r="E115" i="5"/>
  <c r="V116" i="5"/>
  <c r="E116" i="5"/>
  <c r="V117" i="5"/>
  <c r="E117" i="5"/>
  <c r="V118" i="5"/>
  <c r="E118" i="5"/>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X145" i="5" s="1"/>
  <c r="V146" i="5"/>
  <c r="E146" i="5"/>
  <c r="V147" i="5"/>
  <c r="E147" i="5"/>
  <c r="V148" i="5"/>
  <c r="E148" i="5"/>
  <c r="V149" i="5"/>
  <c r="E149" i="5"/>
  <c r="X149" i="5" s="1"/>
  <c r="V150" i="5"/>
  <c r="E150" i="5"/>
  <c r="X150" i="5" s="1"/>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V166" i="5"/>
  <c r="E166" i="5"/>
  <c r="V167" i="5"/>
  <c r="E167" i="5"/>
  <c r="V168" i="5"/>
  <c r="E168" i="5"/>
  <c r="V169" i="5"/>
  <c r="E169" i="5"/>
  <c r="X169" i="5" s="1"/>
  <c r="V170" i="5"/>
  <c r="E170" i="5"/>
  <c r="X170" i="5" s="1"/>
  <c r="V171" i="5"/>
  <c r="E171" i="5"/>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V190" i="5"/>
  <c r="E190" i="5"/>
  <c r="X190" i="5" s="1"/>
  <c r="V191" i="5"/>
  <c r="E191" i="5"/>
  <c r="V192" i="5"/>
  <c r="E192" i="5"/>
  <c r="V193" i="5"/>
  <c r="E193" i="5"/>
  <c r="X193" i="5" s="1"/>
  <c r="V194" i="5"/>
  <c r="E194" i="5"/>
  <c r="V195" i="5"/>
  <c r="E195" i="5"/>
  <c r="V196" i="5"/>
  <c r="E196" i="5"/>
  <c r="V197" i="5"/>
  <c r="E197" i="5"/>
  <c r="X197" i="5" s="1"/>
  <c r="V198" i="5"/>
  <c r="E198" i="5"/>
  <c r="V199" i="5"/>
  <c r="E199" i="5"/>
  <c r="V200" i="5"/>
  <c r="E200" i="5"/>
  <c r="V201" i="5"/>
  <c r="E201" i="5"/>
  <c r="V202" i="5"/>
  <c r="E202" i="5"/>
  <c r="V203" i="5"/>
  <c r="E203" i="5"/>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V218" i="5"/>
  <c r="E218" i="5"/>
  <c r="V219" i="5"/>
  <c r="E219" i="5"/>
  <c r="V220" i="5"/>
  <c r="E220" i="5"/>
  <c r="V221" i="5"/>
  <c r="E221" i="5"/>
  <c r="V222" i="5"/>
  <c r="E222" i="5"/>
  <c r="X222" i="5" s="1"/>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V254" i="5"/>
  <c r="E254" i="5"/>
  <c r="X254" i="5" s="1"/>
  <c r="V255" i="5"/>
  <c r="E255" i="5"/>
  <c r="V256" i="5"/>
  <c r="E256" i="5"/>
  <c r="V257" i="5"/>
  <c r="E257" i="5"/>
  <c r="X257" i="5" s="1"/>
  <c r="V258" i="5"/>
  <c r="E258" i="5"/>
  <c r="X258" i="5" s="1"/>
  <c r="V259" i="5"/>
  <c r="E259" i="5"/>
  <c r="V260" i="5"/>
  <c r="E260" i="5"/>
  <c r="V261" i="5"/>
  <c r="E261" i="5"/>
  <c r="V262" i="5"/>
  <c r="E262" i="5"/>
  <c r="V263" i="5"/>
  <c r="E263" i="5"/>
  <c r="V264" i="5"/>
  <c r="E264" i="5"/>
  <c r="V265" i="5"/>
  <c r="E265" i="5"/>
  <c r="V266" i="5"/>
  <c r="E266" i="5"/>
  <c r="X266" i="5" s="1"/>
  <c r="V267" i="5"/>
  <c r="E267" i="5"/>
  <c r="V268" i="5"/>
  <c r="E268" i="5"/>
  <c r="V269" i="5"/>
  <c r="E269" i="5"/>
  <c r="X269" i="5" s="1"/>
  <c r="V270" i="5"/>
  <c r="E270" i="5"/>
  <c r="X270" i="5" s="1"/>
  <c r="V271" i="5"/>
  <c r="E271" i="5"/>
  <c r="V272" i="5"/>
  <c r="E272" i="5"/>
  <c r="V273" i="5"/>
  <c r="E273" i="5"/>
  <c r="X273" i="5" s="1"/>
  <c r="V274" i="5"/>
  <c r="E274" i="5"/>
  <c r="X274" i="5" s="1"/>
  <c r="V275" i="5"/>
  <c r="E275" i="5"/>
  <c r="V276" i="5"/>
  <c r="E276" i="5"/>
  <c r="V277" i="5"/>
  <c r="E277" i="5"/>
  <c r="V278" i="5"/>
  <c r="E278" i="5"/>
  <c r="V279" i="5"/>
  <c r="E279" i="5"/>
  <c r="V280" i="5"/>
  <c r="E280" i="5"/>
  <c r="V281" i="5"/>
  <c r="E281" i="5"/>
  <c r="V282" i="5"/>
  <c r="E282" i="5"/>
  <c r="V283" i="5"/>
  <c r="E283" i="5"/>
  <c r="V284" i="5"/>
  <c r="E284" i="5"/>
  <c r="V285" i="5"/>
  <c r="E285" i="5"/>
  <c r="V286" i="5"/>
  <c r="E286" i="5"/>
  <c r="X286" i="5" s="1"/>
  <c r="V287" i="5"/>
  <c r="E287" i="5"/>
  <c r="V288" i="5"/>
  <c r="E288" i="5"/>
  <c r="V289" i="5"/>
  <c r="E289" i="5"/>
  <c r="X289" i="5" s="1"/>
  <c r="V290" i="5"/>
  <c r="E290" i="5"/>
  <c r="V291" i="5"/>
  <c r="E291" i="5"/>
  <c r="V292" i="5"/>
  <c r="E292" i="5"/>
  <c r="V293" i="5"/>
  <c r="E293" i="5"/>
  <c r="V294" i="5"/>
  <c r="E294" i="5"/>
  <c r="X294" i="5" s="1"/>
  <c r="V295" i="5"/>
  <c r="E295" i="5"/>
  <c r="V296" i="5"/>
  <c r="E296" i="5"/>
  <c r="V297" i="5"/>
  <c r="E297" i="5"/>
  <c r="V298" i="5"/>
  <c r="E298" i="5"/>
  <c r="X298" i="5" s="1"/>
  <c r="V299" i="5"/>
  <c r="E299" i="5"/>
  <c r="V300" i="5"/>
  <c r="E300" i="5"/>
  <c r="V301" i="5"/>
  <c r="E301" i="5"/>
  <c r="V302" i="5"/>
  <c r="E302" i="5"/>
  <c r="X302" i="5" s="1"/>
  <c r="V303" i="5"/>
  <c r="E303" i="5"/>
  <c r="V304" i="5"/>
  <c r="E304" i="5"/>
  <c r="X304" i="5" s="1"/>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X329" i="5" s="1"/>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V357" i="5"/>
  <c r="E357" i="5"/>
  <c r="V358" i="5"/>
  <c r="E358" i="5"/>
  <c r="V359" i="5"/>
  <c r="E359" i="5"/>
  <c r="V360" i="5"/>
  <c r="E360" i="5"/>
  <c r="V361" i="5"/>
  <c r="E361" i="5"/>
  <c r="X361" i="5" s="1"/>
  <c r="V362" i="5"/>
  <c r="E362" i="5"/>
  <c r="V363" i="5"/>
  <c r="E363" i="5"/>
  <c r="V364" i="5"/>
  <c r="E364" i="5"/>
  <c r="X364" i="5" s="1"/>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V473" i="5"/>
  <c r="E473" i="5"/>
  <c r="V474" i="5"/>
  <c r="E474" i="5"/>
  <c r="V475" i="5"/>
  <c r="E475" i="5"/>
  <c r="V476" i="5"/>
  <c r="E476" i="5"/>
  <c r="X476" i="5" s="1"/>
  <c r="V477" i="5"/>
  <c r="E477" i="5"/>
  <c r="V478" i="5"/>
  <c r="E478" i="5"/>
  <c r="X478" i="5" s="1"/>
  <c r="V479" i="5"/>
  <c r="E479" i="5"/>
  <c r="V480" i="5"/>
  <c r="E480" i="5"/>
  <c r="X480" i="5" s="1"/>
  <c r="V481" i="5"/>
  <c r="E481" i="5"/>
  <c r="V482" i="5"/>
  <c r="E482" i="5"/>
  <c r="V483" i="5"/>
  <c r="E483" i="5"/>
  <c r="V484" i="5"/>
  <c r="E484" i="5"/>
  <c r="X484" i="5" s="1"/>
  <c r="V485" i="5"/>
  <c r="E485" i="5"/>
  <c r="V486" i="5"/>
  <c r="E486" i="5"/>
  <c r="V487" i="5"/>
  <c r="E487" i="5"/>
  <c r="V488" i="5"/>
  <c r="E488" i="5"/>
  <c r="V489" i="5"/>
  <c r="E489" i="5"/>
  <c r="V490" i="5"/>
  <c r="E490" i="5"/>
  <c r="V491" i="5"/>
  <c r="E491" i="5"/>
  <c r="V492" i="5"/>
  <c r="E492" i="5"/>
  <c r="X492" i="5" s="1"/>
  <c r="V493" i="5"/>
  <c r="E493" i="5"/>
  <c r="V494" i="5"/>
  <c r="E494" i="5"/>
  <c r="X494" i="5" s="1"/>
  <c r="V495" i="5"/>
  <c r="E495" i="5"/>
  <c r="V496" i="5"/>
  <c r="E496" i="5"/>
  <c r="V497" i="5"/>
  <c r="E497" i="5"/>
  <c r="V498" i="5"/>
  <c r="E498" i="5"/>
  <c r="V499" i="5"/>
  <c r="E499" i="5"/>
  <c r="V500" i="5"/>
  <c r="E500" i="5"/>
  <c r="X500" i="5" s="1"/>
  <c r="V501" i="5"/>
  <c r="E501" i="5"/>
  <c r="V502" i="5"/>
  <c r="E502" i="5"/>
  <c r="V503" i="5"/>
  <c r="E503" i="5"/>
  <c r="V504" i="5"/>
  <c r="E504" i="5"/>
  <c r="V505" i="5"/>
  <c r="E505" i="5"/>
  <c r="V506" i="5"/>
  <c r="E506" i="5"/>
  <c r="V507" i="5"/>
  <c r="E507" i="5"/>
  <c r="V508" i="5"/>
  <c r="E508" i="5"/>
  <c r="X508" i="5" s="1"/>
  <c r="V509" i="5"/>
  <c r="E509" i="5"/>
  <c r="V510" i="5"/>
  <c r="E510" i="5"/>
  <c r="V511" i="5"/>
  <c r="E511" i="5"/>
  <c r="V512" i="5"/>
  <c r="E512" i="5"/>
  <c r="X512" i="5" s="1"/>
  <c r="V513" i="5"/>
  <c r="E513" i="5"/>
  <c r="V514" i="5"/>
  <c r="E514" i="5"/>
  <c r="V515" i="5"/>
  <c r="E515" i="5"/>
  <c r="V516" i="5"/>
  <c r="E516" i="5"/>
  <c r="X516" i="5" s="1"/>
  <c r="V517" i="5"/>
  <c r="E517" i="5"/>
  <c r="V518" i="5"/>
  <c r="E518" i="5"/>
  <c r="V519" i="5"/>
  <c r="E519" i="5"/>
  <c r="V520" i="5"/>
  <c r="E520" i="5"/>
  <c r="V521" i="5"/>
  <c r="E521" i="5"/>
  <c r="V522" i="5"/>
  <c r="E522" i="5"/>
  <c r="V523" i="5"/>
  <c r="E523" i="5"/>
  <c r="V524" i="5"/>
  <c r="E524" i="5"/>
  <c r="V525" i="5"/>
  <c r="E525" i="5"/>
  <c r="V526" i="5"/>
  <c r="E526" i="5"/>
  <c r="X526" i="5" s="1"/>
  <c r="V527" i="5"/>
  <c r="E527" i="5"/>
  <c r="V528" i="5"/>
  <c r="E528" i="5"/>
  <c r="X528" i="5" s="1"/>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V548" i="5"/>
  <c r="E548" i="5"/>
  <c r="X548" i="5" s="1"/>
  <c r="V549" i="5"/>
  <c r="E549" i="5"/>
  <c r="V550" i="5"/>
  <c r="E550" i="5"/>
  <c r="V551" i="5"/>
  <c r="E551" i="5"/>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X633" i="5" s="1"/>
  <c r="V634" i="5"/>
  <c r="E634" i="5"/>
  <c r="V635" i="5"/>
  <c r="E635" i="5"/>
  <c r="V636" i="5"/>
  <c r="E636" i="5"/>
  <c r="X636" i="5" s="1"/>
  <c r="V637" i="5"/>
  <c r="E637" i="5"/>
  <c r="X637" i="5" s="1"/>
  <c r="V638" i="5"/>
  <c r="E638" i="5"/>
  <c r="X638" i="5" s="1"/>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V667" i="5"/>
  <c r="E667" i="5"/>
  <c r="V668" i="5"/>
  <c r="E668" i="5"/>
  <c r="X668" i="5" s="1"/>
  <c r="V669" i="5"/>
  <c r="E669" i="5"/>
  <c r="X669" i="5" s="1"/>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V691" i="5"/>
  <c r="E691" i="5"/>
  <c r="V692" i="5"/>
  <c r="E692" i="5"/>
  <c r="X692" i="5" s="1"/>
  <c r="V693" i="5"/>
  <c r="E693" i="5"/>
  <c r="X693" i="5" s="1"/>
  <c r="V694" i="5"/>
  <c r="E694" i="5"/>
  <c r="X694" i="5" s="1"/>
  <c r="V695" i="5"/>
  <c r="E695" i="5"/>
  <c r="V696" i="5"/>
  <c r="E696" i="5"/>
  <c r="V697" i="5"/>
  <c r="E697" i="5"/>
  <c r="X697" i="5" s="1"/>
  <c r="V698" i="5"/>
  <c r="E698" i="5"/>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V711" i="5"/>
  <c r="E711" i="5"/>
  <c r="V712" i="5"/>
  <c r="E712" i="5"/>
  <c r="V713" i="5"/>
  <c r="E713" i="5"/>
  <c r="X713" i="5" s="1"/>
  <c r="V714" i="5"/>
  <c r="E714" i="5"/>
  <c r="X714" i="5" s="1"/>
  <c r="V715" i="5"/>
  <c r="E715" i="5"/>
  <c r="V716" i="5"/>
  <c r="E716" i="5"/>
  <c r="X716" i="5" s="1"/>
  <c r="V717" i="5"/>
  <c r="E717" i="5"/>
  <c r="X717" i="5" s="1"/>
  <c r="V718" i="5"/>
  <c r="E718" i="5"/>
  <c r="V719" i="5"/>
  <c r="E719" i="5"/>
  <c r="V720" i="5"/>
  <c r="E720" i="5"/>
  <c r="X720" i="5" s="1"/>
  <c r="V721" i="5"/>
  <c r="E721" i="5"/>
  <c r="V722" i="5"/>
  <c r="E722" i="5"/>
  <c r="V723" i="5"/>
  <c r="E723" i="5"/>
  <c r="V724" i="5"/>
  <c r="E724" i="5"/>
  <c r="X724" i="5" s="1"/>
  <c r="V725" i="5"/>
  <c r="E725" i="5"/>
  <c r="X725" i="5" s="1"/>
  <c r="V726" i="5"/>
  <c r="E726" i="5"/>
  <c r="X726" i="5" s="1"/>
  <c r="V727" i="5"/>
  <c r="E727" i="5"/>
  <c r="V728" i="5"/>
  <c r="E728" i="5"/>
  <c r="X728" i="5" s="1"/>
  <c r="V729" i="5"/>
  <c r="E729" i="5"/>
  <c r="X729" i="5" s="1"/>
  <c r="V730" i="5"/>
  <c r="E730" i="5"/>
  <c r="V731" i="5"/>
  <c r="E731" i="5"/>
  <c r="V732" i="5"/>
  <c r="E732" i="5"/>
  <c r="X732" i="5" s="1"/>
  <c r="V733" i="5"/>
  <c r="E733" i="5"/>
  <c r="X733" i="5" s="1"/>
  <c r="V734" i="5"/>
  <c r="E734" i="5"/>
  <c r="V735" i="5"/>
  <c r="E735" i="5"/>
  <c r="V736" i="5"/>
  <c r="E736" i="5"/>
  <c r="X736" i="5" s="1"/>
  <c r="V737" i="5"/>
  <c r="E737" i="5"/>
  <c r="X737" i="5" s="1"/>
  <c r="V738" i="5"/>
  <c r="E738" i="5"/>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V750" i="5"/>
  <c r="E750" i="5"/>
  <c r="V751" i="5"/>
  <c r="E751" i="5"/>
  <c r="V752" i="5"/>
  <c r="E752" i="5"/>
  <c r="V753" i="5"/>
  <c r="E753" i="5"/>
  <c r="X753" i="5" s="1"/>
  <c r="V754" i="5"/>
  <c r="E754" i="5"/>
  <c r="V755" i="5"/>
  <c r="E755" i="5"/>
  <c r="V756" i="5"/>
  <c r="E756" i="5"/>
  <c r="X756" i="5" s="1"/>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V815" i="5"/>
  <c r="E815" i="5"/>
  <c r="V816" i="5"/>
  <c r="E816" i="5"/>
  <c r="X816" i="5" s="1"/>
  <c r="V817" i="5"/>
  <c r="E817" i="5"/>
  <c r="V818" i="5"/>
  <c r="E818" i="5"/>
  <c r="V819" i="5"/>
  <c r="E819" i="5"/>
  <c r="V820" i="5"/>
  <c r="E820" i="5"/>
  <c r="X820" i="5" s="1"/>
  <c r="V821" i="5"/>
  <c r="E821" i="5"/>
  <c r="V822" i="5"/>
  <c r="E822" i="5"/>
  <c r="X822" i="5" s="1"/>
  <c r="V823" i="5"/>
  <c r="E823" i="5"/>
  <c r="V824" i="5"/>
  <c r="E824" i="5"/>
  <c r="X824" i="5" s="1"/>
  <c r="V825" i="5"/>
  <c r="E825" i="5"/>
  <c r="X825" i="5" s="1"/>
  <c r="V826" i="5"/>
  <c r="E826" i="5"/>
  <c r="X826" i="5" s="1"/>
  <c r="V827" i="5"/>
  <c r="E827" i="5"/>
  <c r="V828" i="5"/>
  <c r="E828" i="5"/>
  <c r="X828" i="5" s="1"/>
  <c r="V829" i="5"/>
  <c r="E829" i="5"/>
  <c r="V830" i="5"/>
  <c r="E830" i="5"/>
  <c r="X830" i="5" s="1"/>
  <c r="V831" i="5"/>
  <c r="E831" i="5"/>
  <c r="V832" i="5"/>
  <c r="E832" i="5"/>
  <c r="X832" i="5" s="1"/>
  <c r="V833" i="5"/>
  <c r="E833" i="5"/>
  <c r="V834" i="5"/>
  <c r="E834" i="5"/>
  <c r="V835" i="5"/>
  <c r="E835" i="5"/>
  <c r="V836" i="5"/>
  <c r="E836" i="5"/>
  <c r="X836" i="5" s="1"/>
  <c r="V837" i="5"/>
  <c r="E837" i="5"/>
  <c r="V838" i="5"/>
  <c r="E838" i="5"/>
  <c r="V839" i="5"/>
  <c r="E839" i="5"/>
  <c r="V840" i="5"/>
  <c r="E840" i="5"/>
  <c r="X840" i="5" s="1"/>
  <c r="V841" i="5"/>
  <c r="E841" i="5"/>
  <c r="V842" i="5"/>
  <c r="E842" i="5"/>
  <c r="X842" i="5" s="1"/>
  <c r="V843" i="5"/>
  <c r="E843" i="5"/>
  <c r="V844" i="5"/>
  <c r="E844" i="5"/>
  <c r="X844" i="5" s="1"/>
  <c r="V845" i="5"/>
  <c r="E845" i="5"/>
  <c r="V846" i="5"/>
  <c r="E846" i="5"/>
  <c r="V847" i="5"/>
  <c r="E847" i="5"/>
  <c r="V848" i="5"/>
  <c r="E848" i="5"/>
  <c r="X848" i="5" s="1"/>
  <c r="V849" i="5"/>
  <c r="E849" i="5"/>
  <c r="V850" i="5"/>
  <c r="E850" i="5"/>
  <c r="V851" i="5"/>
  <c r="E851" i="5"/>
  <c r="V852" i="5"/>
  <c r="E852" i="5"/>
  <c r="V853" i="5"/>
  <c r="E853" i="5"/>
  <c r="V854" i="5"/>
  <c r="E854" i="5"/>
  <c r="V855" i="5"/>
  <c r="E855" i="5"/>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V884" i="5"/>
  <c r="E884" i="5"/>
  <c r="V885" i="5"/>
  <c r="E885" i="5"/>
  <c r="X885" i="5" s="1"/>
  <c r="V886" i="5"/>
  <c r="E886" i="5"/>
  <c r="V887" i="5"/>
  <c r="E887" i="5"/>
  <c r="V888" i="5"/>
  <c r="E888" i="5"/>
  <c r="X888" i="5" s="1"/>
  <c r="V889" i="5"/>
  <c r="E889" i="5"/>
  <c r="X889" i="5" s="1"/>
  <c r="V890" i="5"/>
  <c r="E890" i="5"/>
  <c r="V891" i="5"/>
  <c r="E891" i="5"/>
  <c r="V892" i="5"/>
  <c r="E892" i="5"/>
  <c r="V893" i="5"/>
  <c r="E893" i="5"/>
  <c r="X893" i="5" s="1"/>
  <c r="V894" i="5"/>
  <c r="E894" i="5"/>
  <c r="V895" i="5"/>
  <c r="E895" i="5"/>
  <c r="V896" i="5"/>
  <c r="E896" i="5"/>
  <c r="X896" i="5" s="1"/>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V917" i="5"/>
  <c r="E917" i="5"/>
  <c r="X917" i="5" s="1"/>
  <c r="V918" i="5"/>
  <c r="E918" i="5"/>
  <c r="V919" i="5"/>
  <c r="E919" i="5"/>
  <c r="V920" i="5"/>
  <c r="E920" i="5"/>
  <c r="X920" i="5" s="1"/>
  <c r="V921" i="5"/>
  <c r="E921" i="5"/>
  <c r="X921" i="5" s="1"/>
  <c r="V922" i="5"/>
  <c r="E922" i="5"/>
  <c r="V923" i="5"/>
  <c r="E923" i="5"/>
  <c r="V924" i="5"/>
  <c r="E924" i="5"/>
  <c r="X924" i="5" s="1"/>
  <c r="V925" i="5"/>
  <c r="E925" i="5"/>
  <c r="X925" i="5" s="1"/>
  <c r="V926" i="5"/>
  <c r="E926" i="5"/>
  <c r="V927" i="5"/>
  <c r="E927" i="5"/>
  <c r="V928" i="5"/>
  <c r="E928" i="5"/>
  <c r="V929" i="5"/>
  <c r="E929" i="5"/>
  <c r="X929" i="5" s="1"/>
  <c r="V930" i="5"/>
  <c r="E930" i="5"/>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V943" i="5"/>
  <c r="E943" i="5"/>
  <c r="V944" i="5"/>
  <c r="E944" i="5"/>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X954" i="5" s="1"/>
  <c r="V955" i="5"/>
  <c r="E955" i="5"/>
  <c r="V956" i="5"/>
  <c r="E956" i="5"/>
  <c r="V957" i="5"/>
  <c r="E957" i="5"/>
  <c r="X957" i="5" s="1"/>
  <c r="V958" i="5"/>
  <c r="E958" i="5"/>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V971" i="5"/>
  <c r="E971" i="5"/>
  <c r="V972" i="5"/>
  <c r="E972" i="5"/>
  <c r="V973" i="5"/>
  <c r="E973" i="5"/>
  <c r="X973" i="5" s="1"/>
  <c r="V974" i="5"/>
  <c r="E974" i="5"/>
  <c r="V975" i="5"/>
  <c r="E975" i="5"/>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V992" i="5"/>
  <c r="E992" i="5"/>
  <c r="V993" i="5"/>
  <c r="E993" i="5"/>
  <c r="X993" i="5" s="1"/>
  <c r="V994" i="5"/>
  <c r="E994" i="5"/>
  <c r="X994" i="5" s="1"/>
  <c r="V995" i="5"/>
  <c r="E995" i="5"/>
  <c r="V996" i="5"/>
  <c r="E996" i="5"/>
  <c r="V997" i="5"/>
  <c r="E997" i="5"/>
  <c r="X997" i="5" s="1"/>
  <c r="V998" i="5"/>
  <c r="E998" i="5"/>
  <c r="V999" i="5"/>
  <c r="E999" i="5"/>
  <c r="V1000" i="5"/>
  <c r="E1000" i="5"/>
  <c r="V1001" i="5"/>
  <c r="E1001" i="5"/>
  <c r="X1001" i="5" s="1"/>
  <c r="V1002" i="5"/>
  <c r="E1002" i="5"/>
  <c r="V1003" i="5"/>
  <c r="E1003" i="5"/>
  <c r="V1004" i="5"/>
  <c r="E1004" i="5"/>
  <c r="V1005" i="5"/>
  <c r="E1005" i="5"/>
  <c r="V1006" i="5"/>
  <c r="E1006" i="5"/>
  <c r="X1006" i="5" s="1"/>
  <c r="V1007" i="5"/>
  <c r="E1007" i="5"/>
  <c r="V1008" i="5"/>
  <c r="E1008" i="5"/>
  <c r="V1009" i="5"/>
  <c r="E1009" i="5"/>
  <c r="X1009" i="5" s="1"/>
  <c r="V1010" i="5"/>
  <c r="E1010" i="5"/>
  <c r="X1010" i="5" s="1"/>
  <c r="V1011" i="5"/>
  <c r="E1011" i="5"/>
  <c r="V1012" i="5"/>
  <c r="E1012" i="5"/>
  <c r="V1013" i="5"/>
  <c r="E1013" i="5"/>
  <c r="X1013" i="5" s="1"/>
  <c r="V1014" i="5"/>
  <c r="E1014" i="5"/>
  <c r="V1015" i="5"/>
  <c r="E1015" i="5"/>
  <c r="V1016" i="5"/>
  <c r="E1016" i="5"/>
  <c r="V1017" i="5"/>
  <c r="E1017" i="5"/>
  <c r="V1018" i="5"/>
  <c r="E1018" i="5"/>
  <c r="X1018" i="5" s="1"/>
  <c r="V1019" i="5"/>
  <c r="E1019" i="5"/>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X1062" i="5" s="1"/>
  <c r="V1063" i="5"/>
  <c r="E1063" i="5"/>
  <c r="V1064" i="5"/>
  <c r="E1064" i="5"/>
  <c r="V1065" i="5"/>
  <c r="E1065" i="5"/>
  <c r="V1066" i="5"/>
  <c r="E1066" i="5"/>
  <c r="X1066" i="5" s="1"/>
  <c r="V1067" i="5"/>
  <c r="E1067" i="5"/>
  <c r="V1068" i="5"/>
  <c r="E1068" i="5"/>
  <c r="V1069" i="5"/>
  <c r="E1069" i="5"/>
  <c r="V1070" i="5"/>
  <c r="E1070" i="5"/>
  <c r="X1070" i="5" s="1"/>
  <c r="V1071" i="5"/>
  <c r="E1071" i="5"/>
  <c r="V1072" i="5"/>
  <c r="E1072" i="5"/>
  <c r="V1073" i="5"/>
  <c r="E1073" i="5"/>
  <c r="X1073" i="5" s="1"/>
  <c r="V1074" i="5"/>
  <c r="E1074" i="5"/>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V1109" i="5"/>
  <c r="E1109" i="5"/>
  <c r="X1109" i="5" s="1"/>
  <c r="V1110" i="5"/>
  <c r="E1110" i="5"/>
  <c r="V1111" i="5"/>
  <c r="E1111" i="5"/>
  <c r="V1112" i="5"/>
  <c r="E1112" i="5"/>
  <c r="V1113" i="5"/>
  <c r="E1113" i="5"/>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X1148" i="5" s="1"/>
  <c r="V1149" i="5"/>
  <c r="E1149" i="5"/>
  <c r="X1149" i="5" s="1"/>
  <c r="V1150" i="5"/>
  <c r="E1150" i="5"/>
  <c r="V1151" i="5"/>
  <c r="E1151" i="5"/>
  <c r="V1152" i="5"/>
  <c r="E1152" i="5"/>
  <c r="X1152" i="5" s="1"/>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V1187" i="5"/>
  <c r="E1187" i="5"/>
  <c r="V1188" i="5"/>
  <c r="E1188" i="5"/>
  <c r="V1189" i="5"/>
  <c r="E1189" i="5"/>
  <c r="X1189" i="5" s="1"/>
  <c r="V1190" i="5"/>
  <c r="E1190" i="5"/>
  <c r="V1191" i="5"/>
  <c r="E1191" i="5"/>
  <c r="V1192" i="5"/>
  <c r="E1192" i="5"/>
  <c r="X1192" i="5" s="1"/>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X1288" i="5" s="1"/>
  <c r="V1289" i="5"/>
  <c r="E1289" i="5"/>
  <c r="X1289" i="5" s="1"/>
  <c r="V1290" i="5"/>
  <c r="E1290" i="5"/>
  <c r="V1291" i="5"/>
  <c r="E1291" i="5"/>
  <c r="V1292" i="5"/>
  <c r="E1292" i="5"/>
  <c r="V1293" i="5"/>
  <c r="E1293" i="5"/>
  <c r="X1293" i="5" s="1"/>
  <c r="V1294" i="5"/>
  <c r="E1294" i="5"/>
  <c r="V1295" i="5"/>
  <c r="E1295" i="5"/>
  <c r="V1296" i="5"/>
  <c r="E1296" i="5"/>
  <c r="X1296" i="5" s="1"/>
  <c r="V1297" i="5"/>
  <c r="E1297" i="5"/>
  <c r="V1298" i="5"/>
  <c r="E1298" i="5"/>
  <c r="V1299" i="5"/>
  <c r="E1299" i="5"/>
  <c r="V1300" i="5"/>
  <c r="E1300" i="5"/>
  <c r="X1300" i="5" s="1"/>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X1356" i="5" s="1"/>
  <c r="V1357" i="5"/>
  <c r="E1357" i="5"/>
  <c r="X1357" i="5" s="1"/>
  <c r="V1358" i="5"/>
  <c r="E1358" i="5"/>
  <c r="V1359" i="5"/>
  <c r="E1359" i="5"/>
  <c r="V1360" i="5"/>
  <c r="E1360" i="5"/>
  <c r="V1361" i="5"/>
  <c r="E1361" i="5"/>
  <c r="X1361" i="5" s="1"/>
  <c r="V1362" i="5"/>
  <c r="E1362" i="5"/>
  <c r="V1363" i="5"/>
  <c r="E1363" i="5"/>
  <c r="V1364" i="5"/>
  <c r="E1364" i="5"/>
  <c r="X1364" i="5" s="1"/>
  <c r="V1365" i="5"/>
  <c r="E1365" i="5"/>
  <c r="X1365" i="5" s="1"/>
  <c r="V1366" i="5"/>
  <c r="E1366" i="5"/>
  <c r="V1367" i="5"/>
  <c r="E1367" i="5"/>
  <c r="V1368" i="5"/>
  <c r="E1368" i="5"/>
  <c r="V1369" i="5"/>
  <c r="E1369" i="5"/>
  <c r="X1369" i="5" s="1"/>
  <c r="V1370" i="5"/>
  <c r="E1370" i="5"/>
  <c r="V1371" i="5"/>
  <c r="E1371" i="5"/>
  <c r="V1372" i="5"/>
  <c r="E1372" i="5"/>
  <c r="X1372" i="5" s="1"/>
  <c r="V1373" i="5"/>
  <c r="E1373" i="5"/>
  <c r="X1373" i="5" s="1"/>
  <c r="V1374" i="5"/>
  <c r="E1374" i="5"/>
  <c r="V1375" i="5"/>
  <c r="E1375" i="5"/>
  <c r="V1376" i="5"/>
  <c r="E1376" i="5"/>
  <c r="V1377" i="5"/>
  <c r="E1377" i="5"/>
  <c r="X1377" i="5" s="1"/>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X1396" i="5" s="1"/>
  <c r="V1397" i="5"/>
  <c r="E1397" i="5"/>
  <c r="X1397" i="5" s="1"/>
  <c r="V1398" i="5"/>
  <c r="E1398" i="5"/>
  <c r="V1399" i="5"/>
  <c r="E1399" i="5"/>
  <c r="V1400" i="5"/>
  <c r="E1400" i="5"/>
  <c r="V1401" i="5"/>
  <c r="E1401" i="5"/>
  <c r="X1401" i="5" s="1"/>
  <c r="V1402" i="5"/>
  <c r="E1402" i="5"/>
  <c r="X1402" i="5" s="1"/>
  <c r="V1403" i="5"/>
  <c r="E1403" i="5"/>
  <c r="V1404" i="5"/>
  <c r="E1404" i="5"/>
  <c r="V1405" i="5"/>
  <c r="E1405" i="5"/>
  <c r="V1406" i="5"/>
  <c r="E1406" i="5"/>
  <c r="V1407" i="5"/>
  <c r="E1407" i="5"/>
  <c r="V1408" i="5"/>
  <c r="E1408" i="5"/>
  <c r="X1408" i="5" s="1"/>
  <c r="V1409" i="5"/>
  <c r="E1409" i="5"/>
  <c r="V1410" i="5"/>
  <c r="E1410" i="5"/>
  <c r="X1410" i="5" s="1"/>
  <c r="V1411" i="5"/>
  <c r="E1411" i="5"/>
  <c r="V1412" i="5"/>
  <c r="E1412" i="5"/>
  <c r="V1413" i="5"/>
  <c r="E1413" i="5"/>
  <c r="X1413" i="5" s="1"/>
  <c r="V1414" i="5"/>
  <c r="E1414" i="5"/>
  <c r="X1414" i="5" s="1"/>
  <c r="V1415" i="5"/>
  <c r="E1415" i="5"/>
  <c r="V1416" i="5"/>
  <c r="E1416" i="5"/>
  <c r="X1416" i="5" s="1"/>
  <c r="V1417" i="5"/>
  <c r="E1417" i="5"/>
  <c r="V1418" i="5"/>
  <c r="E1418" i="5"/>
  <c r="V1419" i="5"/>
  <c r="E1419" i="5"/>
  <c r="V1420" i="5"/>
  <c r="E1420" i="5"/>
  <c r="V1421" i="5"/>
  <c r="E1421" i="5"/>
  <c r="V1422" i="5"/>
  <c r="E1422" i="5"/>
  <c r="X1422" i="5" s="1"/>
  <c r="V1423" i="5"/>
  <c r="E1423" i="5"/>
  <c r="V1424" i="5"/>
  <c r="E1424" i="5"/>
  <c r="X1424" i="5" s="1"/>
  <c r="V1425" i="5"/>
  <c r="E1425" i="5"/>
  <c r="V1426" i="5"/>
  <c r="E1426" i="5"/>
  <c r="V1427" i="5"/>
  <c r="E1427" i="5"/>
  <c r="V1428" i="5"/>
  <c r="E1428" i="5"/>
  <c r="V1429" i="5"/>
  <c r="E1429" i="5"/>
  <c r="V1430" i="5"/>
  <c r="E1430" i="5"/>
  <c r="V1431" i="5"/>
  <c r="E1431" i="5"/>
  <c r="V1432" i="5"/>
  <c r="E1432" i="5"/>
  <c r="X1432" i="5" s="1"/>
  <c r="V1433" i="5"/>
  <c r="E1433" i="5"/>
  <c r="V1434" i="5"/>
  <c r="E1434" i="5"/>
  <c r="V1435" i="5"/>
  <c r="E1435" i="5"/>
  <c r="V1436" i="5"/>
  <c r="E1436" i="5"/>
  <c r="V1437" i="5"/>
  <c r="E1437" i="5"/>
  <c r="V1438" i="5"/>
  <c r="E1438" i="5"/>
  <c r="V1439" i="5"/>
  <c r="E1439" i="5"/>
  <c r="V1440" i="5"/>
  <c r="E1440" i="5"/>
  <c r="V1441" i="5"/>
  <c r="E1441" i="5"/>
  <c r="V1442" i="5"/>
  <c r="E1442" i="5"/>
  <c r="X1442" i="5" s="1"/>
  <c r="V1443" i="5"/>
  <c r="E1443" i="5"/>
  <c r="V1444" i="5"/>
  <c r="E1444" i="5"/>
  <c r="V1445" i="5"/>
  <c r="E1445" i="5"/>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V1478" i="5"/>
  <c r="E1478" i="5"/>
  <c r="V1479" i="5"/>
  <c r="E1479" i="5"/>
  <c r="V1480" i="5"/>
  <c r="E1480" i="5"/>
  <c r="X1480" i="5" s="1"/>
  <c r="V1481" i="5"/>
  <c r="E1481" i="5"/>
  <c r="X1481" i="5" s="1"/>
  <c r="V1482" i="5"/>
  <c r="E1482" i="5"/>
  <c r="X1482" i="5" s="1"/>
  <c r="V1483" i="5"/>
  <c r="E1483" i="5"/>
  <c r="V1484" i="5"/>
  <c r="E1484" i="5"/>
  <c r="V1485" i="5"/>
  <c r="E1485" i="5"/>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V1495" i="5"/>
  <c r="E1495" i="5"/>
  <c r="V1496" i="5"/>
  <c r="E1496" i="5"/>
  <c r="V1497" i="5"/>
  <c r="E1497" i="5"/>
  <c r="X1497" i="5" s="1"/>
  <c r="V1498" i="5"/>
  <c r="E1498" i="5"/>
  <c r="V1499" i="5"/>
  <c r="E1499" i="5"/>
  <c r="V1500" i="5"/>
  <c r="E1500" i="5"/>
  <c r="V1501" i="5"/>
  <c r="E1501" i="5"/>
  <c r="V1502" i="5"/>
  <c r="E1502" i="5"/>
  <c r="X1502" i="5" s="1"/>
  <c r="V1503" i="5"/>
  <c r="E1503" i="5"/>
  <c r="V1504" i="5"/>
  <c r="E1504" i="5"/>
  <c r="X1504" i="5" s="1"/>
  <c r="V1505" i="5"/>
  <c r="E1505" i="5"/>
  <c r="V1506" i="5"/>
  <c r="E1506" i="5"/>
  <c r="V1507" i="5"/>
  <c r="E1507" i="5"/>
  <c r="V1508" i="5"/>
  <c r="E1508" i="5"/>
  <c r="X1508" i="5" s="1"/>
  <c r="V1509" i="5"/>
  <c r="E1509" i="5"/>
  <c r="X1509" i="5" s="1"/>
  <c r="V1510" i="5"/>
  <c r="E1510" i="5"/>
  <c r="V1511" i="5"/>
  <c r="E1511" i="5"/>
  <c r="V1512" i="5"/>
  <c r="E1512" i="5"/>
  <c r="X1512" i="5" s="1"/>
  <c r="V1513" i="5"/>
  <c r="E1513" i="5"/>
  <c r="X1513" i="5" s="1"/>
  <c r="V1514" i="5"/>
  <c r="E1514" i="5"/>
  <c r="X1514" i="5" s="1"/>
  <c r="V1515" i="5"/>
  <c r="E1515" i="5"/>
  <c r="V1516" i="5"/>
  <c r="E1516" i="5"/>
  <c r="V1517" i="5"/>
  <c r="E1517" i="5"/>
  <c r="X1517" i="5" s="1"/>
  <c r="V1518" i="5"/>
  <c r="E1518" i="5"/>
  <c r="X1518" i="5" s="1"/>
  <c r="V1519" i="5"/>
  <c r="E1519" i="5"/>
  <c r="V1520" i="5"/>
  <c r="E1520" i="5"/>
  <c r="X1520" i="5" s="1"/>
  <c r="V1521" i="5"/>
  <c r="E1521" i="5"/>
  <c r="V1522" i="5"/>
  <c r="E1522" i="5"/>
  <c r="V1523" i="5"/>
  <c r="E1523" i="5"/>
  <c r="V1524" i="5"/>
  <c r="E1524" i="5"/>
  <c r="X1524" i="5" s="1"/>
  <c r="V1525" i="5"/>
  <c r="E1525" i="5"/>
  <c r="X1525" i="5" s="1"/>
  <c r="V1526" i="5"/>
  <c r="E1526" i="5"/>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V1645" i="5"/>
  <c r="E1645" i="5"/>
  <c r="X1645" i="5" s="1"/>
  <c r="V1646" i="5"/>
  <c r="E1646" i="5"/>
  <c r="V1647" i="5"/>
  <c r="E1647" i="5"/>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X1657" i="5" s="1"/>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V1669" i="5"/>
  <c r="E1669" i="5"/>
  <c r="X1669" i="5" s="1"/>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X1720" i="5" s="1"/>
  <c r="V1721" i="5"/>
  <c r="E1721" i="5"/>
  <c r="X1721" i="5" s="1"/>
  <c r="V1722" i="5"/>
  <c r="E1722" i="5"/>
  <c r="V1723" i="5"/>
  <c r="E1723" i="5"/>
  <c r="V1724" i="5"/>
  <c r="E1724" i="5"/>
  <c r="V1725" i="5"/>
  <c r="E1725" i="5"/>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X1794" i="5" s="1"/>
  <c r="V1795" i="5"/>
  <c r="E1795" i="5"/>
  <c r="V1796" i="5"/>
  <c r="E1796" i="5"/>
  <c r="V1797" i="5"/>
  <c r="E1797" i="5"/>
  <c r="X1797" i="5" s="1"/>
  <c r="V1798" i="5"/>
  <c r="E1798" i="5"/>
  <c r="V1799" i="5"/>
  <c r="E1799" i="5"/>
  <c r="V1800" i="5"/>
  <c r="E1800" i="5"/>
  <c r="X1800" i="5" s="1"/>
  <c r="V1801" i="5"/>
  <c r="E1801" i="5"/>
  <c r="V1802" i="5"/>
  <c r="E1802" i="5"/>
  <c r="X1802" i="5" s="1"/>
  <c r="V1803" i="5"/>
  <c r="E1803" i="5"/>
  <c r="V1804" i="5"/>
  <c r="E1804" i="5"/>
  <c r="X1804" i="5" s="1"/>
  <c r="V1805" i="5"/>
  <c r="E1805" i="5"/>
  <c r="V1806" i="5"/>
  <c r="E1806" i="5"/>
  <c r="V1807" i="5"/>
  <c r="E1807" i="5"/>
  <c r="V1808" i="5"/>
  <c r="E1808" i="5"/>
  <c r="X1808" i="5" s="1"/>
  <c r="V1809" i="5"/>
  <c r="E1809" i="5"/>
  <c r="V1810" i="5"/>
  <c r="E1810" i="5"/>
  <c r="V1811" i="5"/>
  <c r="E1811" i="5"/>
  <c r="V1812" i="5"/>
  <c r="E1812" i="5"/>
  <c r="V1813" i="5"/>
  <c r="E1813" i="5"/>
  <c r="X1813" i="5" s="1"/>
  <c r="V1814" i="5"/>
  <c r="E1814" i="5"/>
  <c r="V1815" i="5"/>
  <c r="E1815" i="5"/>
  <c r="V1816" i="5"/>
  <c r="E1816" i="5"/>
  <c r="X1816" i="5" s="1"/>
  <c r="V1817" i="5"/>
  <c r="E1817" i="5"/>
  <c r="V1818" i="5"/>
  <c r="E1818" i="5"/>
  <c r="X1818" i="5" s="1"/>
  <c r="V1819" i="5"/>
  <c r="E1819" i="5"/>
  <c r="V1820" i="5"/>
  <c r="E1820" i="5"/>
  <c r="X1820" i="5" s="1"/>
  <c r="V1821" i="5"/>
  <c r="E1821" i="5"/>
  <c r="V1822" i="5"/>
  <c r="E1822" i="5"/>
  <c r="V1823" i="5"/>
  <c r="E1823" i="5"/>
  <c r="V1824" i="5"/>
  <c r="E1824" i="5"/>
  <c r="X1824" i="5" s="1"/>
  <c r="V1825" i="5"/>
  <c r="E1825" i="5"/>
  <c r="V1826" i="5"/>
  <c r="E1826" i="5"/>
  <c r="V1827" i="5"/>
  <c r="E1827" i="5"/>
  <c r="V1828" i="5"/>
  <c r="E1828" i="5"/>
  <c r="X1828" i="5" s="1"/>
  <c r="V1829" i="5"/>
  <c r="E1829" i="5"/>
  <c r="V1830" i="5"/>
  <c r="E1830" i="5"/>
  <c r="X1830" i="5" s="1"/>
  <c r="V1831" i="5"/>
  <c r="E1831" i="5"/>
  <c r="V1832" i="5"/>
  <c r="E1832" i="5"/>
  <c r="V1833" i="5"/>
  <c r="E1833" i="5"/>
  <c r="V1834" i="5"/>
  <c r="E1834" i="5"/>
  <c r="V1835" i="5"/>
  <c r="E1835" i="5"/>
  <c r="V1836" i="5"/>
  <c r="E1836" i="5"/>
  <c r="X1836" i="5" s="1"/>
  <c r="V1837" i="5"/>
  <c r="E1837" i="5"/>
  <c r="V1838" i="5"/>
  <c r="E1838" i="5"/>
  <c r="V1839" i="5"/>
  <c r="E1839" i="5"/>
  <c r="V1840" i="5"/>
  <c r="E1840" i="5"/>
  <c r="X1840" i="5" s="1"/>
  <c r="V1841" i="5"/>
  <c r="E1841" i="5"/>
  <c r="X1841" i="5" s="1"/>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X1853" i="5" s="1"/>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X1880" i="5" s="1"/>
  <c r="V1881" i="5"/>
  <c r="E1881" i="5"/>
  <c r="X1881" i="5" s="1"/>
  <c r="V1882" i="5"/>
  <c r="E1882" i="5"/>
  <c r="V1883" i="5"/>
  <c r="E1883" i="5"/>
  <c r="V1884" i="5"/>
  <c r="E1884" i="5"/>
  <c r="X1884" i="5" s="1"/>
  <c r="V1885" i="5"/>
  <c r="E1885" i="5"/>
  <c r="X1885" i="5" s="1"/>
  <c r="V1886" i="5"/>
  <c r="E1886" i="5"/>
  <c r="X1886" i="5" s="1"/>
  <c r="V1887" i="5"/>
  <c r="E1887" i="5"/>
  <c r="V1888" i="5"/>
  <c r="E1888" i="5"/>
  <c r="V1889" i="5"/>
  <c r="E1889" i="5"/>
  <c r="X1889" i="5" s="1"/>
  <c r="V1890" i="5"/>
  <c r="E1890" i="5"/>
  <c r="X1890" i="5" s="1"/>
  <c r="V1891" i="5"/>
  <c r="E1891" i="5"/>
  <c r="V1892" i="5"/>
  <c r="E1892" i="5"/>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V1940" i="5"/>
  <c r="E1940" i="5"/>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V2045" i="5"/>
  <c r="E2045" i="5"/>
  <c r="X2045" i="5" s="1"/>
  <c r="V2046" i="5"/>
  <c r="E2046" i="5"/>
  <c r="V2047" i="5"/>
  <c r="E2047" i="5"/>
  <c r="V2048" i="5"/>
  <c r="E2048" i="5"/>
  <c r="X2048" i="5" s="1"/>
  <c r="V2049" i="5"/>
  <c r="E2049" i="5"/>
  <c r="V2050" i="5"/>
  <c r="E2050" i="5"/>
  <c r="V2051" i="5"/>
  <c r="E2051" i="5"/>
  <c r="V2052" i="5"/>
  <c r="E2052" i="5"/>
  <c r="X2052" i="5" s="1"/>
  <c r="V2053" i="5"/>
  <c r="E2053" i="5"/>
  <c r="X2053" i="5" s="1"/>
  <c r="V2054" i="5"/>
  <c r="E2054" i="5"/>
  <c r="V2055" i="5"/>
  <c r="E2055" i="5"/>
  <c r="V2056" i="5"/>
  <c r="E2056" i="5"/>
  <c r="X2056" i="5" s="1"/>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X2118" i="5" s="1"/>
  <c r="V2119" i="5"/>
  <c r="E2119" i="5"/>
  <c r="V2120" i="5"/>
  <c r="E2120" i="5"/>
  <c r="V2121" i="5"/>
  <c r="E2121" i="5"/>
  <c r="X2121" i="5" s="1"/>
  <c r="V2122" i="5"/>
  <c r="E2122" i="5"/>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X2140" i="5" s="1"/>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V2161" i="5"/>
  <c r="E2161" i="5"/>
  <c r="X2161" i="5" s="1"/>
  <c r="V2162" i="5"/>
  <c r="E2162" i="5"/>
  <c r="V2163" i="5"/>
  <c r="E2163" i="5"/>
  <c r="V2164" i="5"/>
  <c r="E2164" i="5"/>
  <c r="V2165" i="5"/>
  <c r="E2165" i="5"/>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X2176" i="5" s="1"/>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V2190" i="5"/>
  <c r="E2190" i="5"/>
  <c r="V2191" i="5"/>
  <c r="E2191" i="5"/>
  <c r="V2192" i="5"/>
  <c r="E2192" i="5"/>
  <c r="V2193" i="5"/>
  <c r="E2193" i="5"/>
  <c r="X2193" i="5" s="1"/>
  <c r="V2194" i="5"/>
  <c r="E2194" i="5"/>
  <c r="X2194" i="5" s="1"/>
  <c r="V2195" i="5"/>
  <c r="E2195" i="5"/>
  <c r="V2196" i="5"/>
  <c r="E2196" i="5"/>
  <c r="X2196" i="5" s="1"/>
  <c r="V2197" i="5"/>
  <c r="E2197" i="5"/>
  <c r="V2198" i="5"/>
  <c r="E2198" i="5"/>
  <c r="V2199" i="5"/>
  <c r="E2199" i="5"/>
  <c r="V2200" i="5"/>
  <c r="E2200" i="5"/>
  <c r="X2200" i="5" s="1"/>
  <c r="V2201" i="5"/>
  <c r="E2201" i="5"/>
  <c r="X2201" i="5" s="1"/>
  <c r="V2202" i="5"/>
  <c r="E2202" i="5"/>
  <c r="X2202" i="5" s="1"/>
  <c r="V2203" i="5"/>
  <c r="E2203" i="5"/>
  <c r="V2204" i="5"/>
  <c r="E2204" i="5"/>
  <c r="X2204" i="5" s="1"/>
  <c r="V2205" i="5"/>
  <c r="E2205" i="5"/>
  <c r="X2205" i="5" s="1"/>
  <c r="V2206" i="5"/>
  <c r="E2206" i="5"/>
  <c r="V2207" i="5"/>
  <c r="E2207" i="5"/>
  <c r="V2208" i="5"/>
  <c r="E2208" i="5"/>
  <c r="V2209" i="5"/>
  <c r="E2209" i="5"/>
  <c r="X2209" i="5" s="1"/>
  <c r="V2210" i="5"/>
  <c r="E2210" i="5"/>
  <c r="X2210" i="5" s="1"/>
  <c r="V2211" i="5"/>
  <c r="E2211" i="5"/>
  <c r="V2212" i="5"/>
  <c r="E2212" i="5"/>
  <c r="X2212" i="5" s="1"/>
  <c r="V2213" i="5"/>
  <c r="E2213" i="5"/>
  <c r="X2213" i="5" s="1"/>
  <c r="V2214" i="5"/>
  <c r="E2214" i="5"/>
  <c r="V2215" i="5"/>
  <c r="E2215" i="5"/>
  <c r="V2216" i="5"/>
  <c r="E2216" i="5"/>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V2233" i="5"/>
  <c r="E2233" i="5"/>
  <c r="V2234" i="5"/>
  <c r="E2234" i="5"/>
  <c r="V2235" i="5"/>
  <c r="E2235" i="5"/>
  <c r="V2236" i="5"/>
  <c r="E2236" i="5"/>
  <c r="X2236" i="5" s="1"/>
  <c r="V2237" i="5"/>
  <c r="E2237" i="5"/>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V2270" i="5"/>
  <c r="E2270" i="5"/>
  <c r="V2271" i="5"/>
  <c r="E2271" i="5"/>
  <c r="V2272" i="5"/>
  <c r="E2272" i="5"/>
  <c r="X2272" i="5" s="1"/>
  <c r="V2273" i="5"/>
  <c r="E2273" i="5"/>
  <c r="X2273" i="5" s="1"/>
  <c r="V2274" i="5"/>
  <c r="E2274" i="5"/>
  <c r="X2274" i="5" s="1"/>
  <c r="V2275" i="5"/>
  <c r="E2275" i="5"/>
  <c r="V2276" i="5"/>
  <c r="E2276" i="5"/>
  <c r="V2277" i="5"/>
  <c r="E2277" i="5"/>
  <c r="X2277" i="5" s="1"/>
  <c r="V2278" i="5"/>
  <c r="E2278" i="5"/>
  <c r="V2279" i="5"/>
  <c r="E2279" i="5"/>
  <c r="V2280" i="5"/>
  <c r="E2280" i="5"/>
  <c r="X2280" i="5" s="1"/>
  <c r="V2281" i="5"/>
  <c r="E2281" i="5"/>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V2292" i="5"/>
  <c r="E2292" i="5"/>
  <c r="V2293" i="5"/>
  <c r="E2293" i="5"/>
  <c r="X2293" i="5" s="1"/>
  <c r="V2294" i="5"/>
  <c r="E2294" i="5"/>
  <c r="X2294" i="5" s="1"/>
  <c r="V2295" i="5"/>
  <c r="E2295" i="5"/>
  <c r="V2296" i="5"/>
  <c r="E2296" i="5"/>
  <c r="V2297" i="5"/>
  <c r="E2297" i="5"/>
  <c r="X2297" i="5" s="1"/>
  <c r="V2298" i="5"/>
  <c r="E2298" i="5"/>
  <c r="V2299" i="5"/>
  <c r="E2299" i="5"/>
  <c r="V2300" i="5"/>
  <c r="E2300" i="5"/>
  <c r="V2301" i="5"/>
  <c r="E2301" i="5"/>
  <c r="V2302" i="5"/>
  <c r="E2302" i="5"/>
  <c r="X2302" i="5" s="1"/>
  <c r="V2303" i="5"/>
  <c r="E2303" i="5"/>
  <c r="V2304" i="5"/>
  <c r="E2304" i="5"/>
  <c r="V2305" i="5"/>
  <c r="E2305" i="5"/>
  <c r="X2305" i="5" s="1"/>
  <c r="V2306" i="5"/>
  <c r="E2306" i="5"/>
  <c r="X2306" i="5" s="1"/>
  <c r="V2307" i="5"/>
  <c r="E2307" i="5"/>
  <c r="V2308" i="5"/>
  <c r="E2308" i="5"/>
  <c r="X2308" i="5" s="1"/>
  <c r="V2309" i="5"/>
  <c r="E2309" i="5"/>
  <c r="X2309" i="5" s="1"/>
  <c r="V2310" i="5"/>
  <c r="E2310" i="5"/>
  <c r="V2311" i="5"/>
  <c r="E2311" i="5"/>
  <c r="V2312" i="5"/>
  <c r="E2312" i="5"/>
  <c r="X2312" i="5" s="1"/>
  <c r="V2313" i="5"/>
  <c r="E2313" i="5"/>
  <c r="X2313" i="5" s="1"/>
  <c r="V2314" i="5"/>
  <c r="E2314" i="5"/>
  <c r="X2314" i="5" s="1"/>
  <c r="V2315" i="5"/>
  <c r="E2315" i="5"/>
  <c r="V2316" i="5"/>
  <c r="E2316" i="5"/>
  <c r="X2316" i="5" s="1"/>
  <c r="V2317" i="5"/>
  <c r="E2317" i="5"/>
  <c r="V2318" i="5"/>
  <c r="E2318" i="5"/>
  <c r="V2319" i="5"/>
  <c r="E2319" i="5"/>
  <c r="V2320" i="5"/>
  <c r="E2320" i="5"/>
  <c r="X2320" i="5" s="1"/>
  <c r="V2321" i="5"/>
  <c r="E2321" i="5"/>
  <c r="X2321" i="5" s="1"/>
  <c r="V2322" i="5"/>
  <c r="E2322" i="5"/>
  <c r="X2322" i="5" s="1"/>
  <c r="V2323" i="5"/>
  <c r="E2323" i="5"/>
  <c r="V2324" i="5"/>
  <c r="E2324" i="5"/>
  <c r="X2324" i="5" s="1"/>
  <c r="V2325" i="5"/>
  <c r="E2325" i="5"/>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X2358" i="5" s="1"/>
  <c r="V2359" i="5"/>
  <c r="E2359" i="5"/>
  <c r="V2360" i="5"/>
  <c r="E2360" i="5"/>
  <c r="X2360" i="5" s="1"/>
  <c r="V2361" i="5"/>
  <c r="E2361" i="5"/>
  <c r="V2362" i="5"/>
  <c r="E2362" i="5"/>
  <c r="V2363" i="5"/>
  <c r="E2363" i="5"/>
  <c r="V2364" i="5"/>
  <c r="E2364" i="5"/>
  <c r="X2364" i="5" s="1"/>
  <c r="V2365" i="5"/>
  <c r="E2365" i="5"/>
  <c r="X2365" i="5" s="1"/>
  <c r="V2366" i="5"/>
  <c r="E2366" i="5"/>
  <c r="X2366" i="5" s="1"/>
  <c r="V2367" i="5"/>
  <c r="E2367" i="5"/>
  <c r="V2368" i="5"/>
  <c r="E2368" i="5"/>
  <c r="X2368" i="5" s="1"/>
  <c r="V2369" i="5"/>
  <c r="E2369" i="5"/>
  <c r="V2370" i="5"/>
  <c r="E2370" i="5"/>
  <c r="V2371" i="5"/>
  <c r="E2371" i="5"/>
  <c r="V2372" i="5"/>
  <c r="E2372" i="5"/>
  <c r="X2372" i="5" s="1"/>
  <c r="V2373" i="5"/>
  <c r="E2373" i="5"/>
  <c r="X2373" i="5" s="1"/>
  <c r="V2374" i="5"/>
  <c r="E2374" i="5"/>
  <c r="X2374" i="5" s="1"/>
  <c r="V2375" i="5"/>
  <c r="E2375" i="5"/>
  <c r="V2376" i="5"/>
  <c r="E2376" i="5"/>
  <c r="X2376" i="5" s="1"/>
  <c r="V2377" i="5"/>
  <c r="E2377" i="5"/>
  <c r="V2378" i="5"/>
  <c r="E2378" i="5"/>
  <c r="V2379" i="5"/>
  <c r="E2379" i="5"/>
  <c r="V2380" i="5"/>
  <c r="E2380" i="5"/>
  <c r="X2380" i="5" s="1"/>
  <c r="V2381" i="5"/>
  <c r="E2381" i="5"/>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V2397" i="5"/>
  <c r="E2397" i="5"/>
  <c r="X2397" i="5" s="1"/>
  <c r="V2398" i="5"/>
  <c r="E2398" i="5"/>
  <c r="V2399" i="5"/>
  <c r="E2399" i="5"/>
  <c r="V2400" i="5"/>
  <c r="E2400" i="5"/>
  <c r="X2400" i="5" s="1"/>
  <c r="V2401" i="5"/>
  <c r="E2401" i="5"/>
  <c r="X2401" i="5" s="1"/>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X2412" i="5" s="1"/>
  <c r="V2413" i="5"/>
  <c r="E2413" i="5"/>
  <c r="X2413" i="5" s="1"/>
  <c r="V2414" i="5"/>
  <c r="E2414" i="5"/>
  <c r="V2415" i="5"/>
  <c r="E2415" i="5"/>
  <c r="V2416" i="5"/>
  <c r="E2416" i="5"/>
  <c r="V2417" i="5"/>
  <c r="E2417" i="5"/>
  <c r="X2417" i="5" s="1"/>
  <c r="V2418" i="5"/>
  <c r="E2418" i="5"/>
  <c r="V2419" i="5"/>
  <c r="E2419" i="5"/>
  <c r="V2420" i="5"/>
  <c r="E2420" i="5"/>
  <c r="X2420" i="5" s="1"/>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V2447" i="5"/>
  <c r="E2447" i="5"/>
  <c r="V2448" i="5"/>
  <c r="E2448" i="5"/>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V2474" i="5"/>
  <c r="E2474" i="5"/>
  <c r="X2474" i="5" s="1"/>
  <c r="V2475" i="5"/>
  <c r="E2475" i="5"/>
  <c r="V2476" i="5"/>
  <c r="E2476" i="5"/>
  <c r="X2476" i="5" s="1"/>
  <c r="V2477" i="5"/>
  <c r="E2477" i="5"/>
  <c r="X2477" i="5" s="1"/>
  <c r="V2478" i="5"/>
  <c r="E2478" i="5"/>
  <c r="V2479" i="5"/>
  <c r="E2479" i="5"/>
  <c r="V2480" i="5"/>
  <c r="E2480" i="5"/>
  <c r="X2480" i="5" s="1"/>
  <c r="V2481" i="5"/>
  <c r="E2481" i="5"/>
  <c r="X2481" i="5" s="1"/>
  <c r="V2482" i="5"/>
  <c r="E2482" i="5"/>
  <c r="X2482" i="5" s="1"/>
  <c r="V2483" i="5"/>
  <c r="E2483" i="5"/>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F21" i="6" s="1"/>
  <c r="H21" i="6" s="1"/>
  <c r="D21" i="6" s="1"/>
  <c r="B15" i="6"/>
  <c r="F20" i="6" s="1"/>
  <c r="B14" i="6"/>
  <c r="G14" i="6"/>
  <c r="H14" i="6" s="1"/>
  <c r="H13" i="6"/>
  <c r="B12" i="6"/>
  <c r="G12" i="6"/>
  <c r="H12" i="6"/>
  <c r="D12" i="6" s="1"/>
  <c r="B11" i="6"/>
  <c r="G11" i="6"/>
  <c r="H11" i="6" s="1"/>
  <c r="D11" i="6" s="1"/>
  <c r="G10" i="6"/>
  <c r="H10" i="6" s="1"/>
  <c r="D10" i="6" s="1"/>
  <c r="G9" i="6"/>
  <c r="H9" i="6" s="1"/>
  <c r="D9" i="6" s="1"/>
  <c r="B8" i="6"/>
  <c r="G8" i="6" s="1"/>
  <c r="H8" i="6" s="1"/>
  <c r="D8" i="6" s="1"/>
  <c r="B7" i="6"/>
  <c r="G7" i="6" s="1"/>
  <c r="H7" i="6" s="1"/>
  <c r="D7" i="6" s="1"/>
  <c r="B6" i="6"/>
  <c r="G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X30" i="5"/>
  <c r="R31" i="5"/>
  <c r="H32" i="5"/>
  <c r="X6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9" i="5"/>
  <c r="AB1419"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323" i="5"/>
  <c r="X360" i="5"/>
  <c r="X483" i="5"/>
  <c r="X326" i="5"/>
  <c r="X310" i="5"/>
  <c r="X146" i="5"/>
  <c r="X488" i="5"/>
  <c r="X514" i="5"/>
  <c r="X498" i="5"/>
  <c r="X482" i="5"/>
  <c r="X558" i="5"/>
  <c r="X555" i="5"/>
  <c r="X535" i="5"/>
  <c r="X230" i="5"/>
  <c r="X21" i="5"/>
  <c r="X530" i="5"/>
  <c r="X387" i="5"/>
  <c r="X122" i="5"/>
  <c r="X546" i="5"/>
  <c r="X559" i="5"/>
  <c r="S532" i="5"/>
  <c r="X336" i="5"/>
  <c r="X356" i="5"/>
  <c r="S356" i="5"/>
  <c r="X318" i="5"/>
  <c r="X154" i="5"/>
  <c r="X214" i="5"/>
  <c r="X20" i="5"/>
  <c r="X70" i="5"/>
  <c r="X98" i="5"/>
  <c r="X241" i="5"/>
  <c r="X301" i="5"/>
  <c r="X198" i="5"/>
  <c r="X134" i="5"/>
  <c r="X234" i="5"/>
  <c r="X174"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285" i="5"/>
  <c r="X321" i="5"/>
  <c r="X249" i="5"/>
  <c r="X309"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H31" i="6" s="1"/>
  <c r="J306" i="5"/>
  <c r="J2417" i="5"/>
  <c r="J2160" i="5"/>
  <c r="F1876" i="5"/>
  <c r="X1801" i="5"/>
  <c r="R1770" i="5"/>
  <c r="R1700"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1" i="6" s="1"/>
  <c r="H41" i="6" s="1"/>
  <c r="B52" i="6"/>
  <c r="G52" i="6" s="1"/>
  <c r="B37" i="6"/>
  <c r="G37" i="6"/>
  <c r="B42" i="6"/>
  <c r="G42" i="6" s="1"/>
  <c r="B40" i="6"/>
  <c r="G40" i="6" s="1"/>
  <c r="B50" i="6"/>
  <c r="G50" i="6" s="1"/>
  <c r="B25" i="6"/>
  <c r="G25" i="6" s="1"/>
  <c r="H25" i="6" s="1"/>
  <c r="B35" i="6"/>
  <c r="G35" i="6" s="1"/>
  <c r="B39" i="6"/>
  <c r="G39" i="6"/>
  <c r="F24" i="6"/>
  <c r="B44" i="6"/>
  <c r="G44" i="6" s="1"/>
  <c r="B49" i="6"/>
  <c r="G49" i="6" s="1"/>
  <c r="H49" i="6" s="1"/>
  <c r="D49" i="6" s="1"/>
  <c r="B34" i="6"/>
  <c r="G34" i="6" s="1"/>
  <c r="B29" i="6"/>
  <c r="G29" i="6"/>
  <c r="B24" i="6"/>
  <c r="G24" i="6" s="1"/>
  <c r="H24" i="6" s="1"/>
  <c r="D24" i="6" s="1"/>
  <c r="G19" i="6"/>
  <c r="H19" i="6" s="1"/>
  <c r="F2426" i="5"/>
  <c r="X2426" i="5"/>
  <c r="R2426" i="5"/>
  <c r="J2426" i="5"/>
  <c r="I2426" i="5"/>
  <c r="H2426" i="5"/>
  <c r="D5" i="6"/>
  <c r="F2446" i="5"/>
  <c r="H2446" i="5"/>
  <c r="X2446" i="5"/>
  <c r="J2446" i="5"/>
  <c r="I2446" i="5"/>
  <c r="R2446" i="5"/>
  <c r="G22" i="6"/>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B26" i="6"/>
  <c r="G26" i="6"/>
  <c r="G21" i="6"/>
  <c r="B36" i="6"/>
  <c r="G36" i="6"/>
  <c r="G20" i="6"/>
  <c r="B45" i="6"/>
  <c r="G45"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36" i="6"/>
  <c r="H36" i="6" s="1"/>
  <c r="D36" i="6" s="1"/>
  <c r="F51" i="6"/>
  <c r="H51" i="6" s="1"/>
  <c r="D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H39" i="6" s="1"/>
  <c r="F65" i="6"/>
  <c r="C2" i="6" s="1"/>
  <c r="F49" i="6"/>
  <c r="F29" i="6"/>
  <c r="H29" i="6" s="1"/>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D26" i="6" s="1"/>
  <c r="X100" i="5"/>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57" i="4" l="1"/>
  <c r="A40" i="6" s="1"/>
  <c r="C10" i="5"/>
  <c r="A25" i="6"/>
  <c r="B16" i="5"/>
  <c r="B14" i="5"/>
  <c r="C18" i="5"/>
  <c r="C8" i="5"/>
  <c r="C16" i="5"/>
  <c r="C15" i="5"/>
  <c r="C12" i="5"/>
  <c r="C19" i="5"/>
  <c r="C11" i="5"/>
  <c r="B15" i="5"/>
  <c r="V15" i="5" s="1"/>
  <c r="C17" i="5"/>
  <c r="C9" i="5"/>
  <c r="B13" i="5"/>
  <c r="B12" i="5"/>
  <c r="B19" i="5"/>
  <c r="B11" i="5"/>
  <c r="C7" i="5"/>
  <c r="C14" i="5"/>
  <c r="B18" i="5"/>
  <c r="B10" i="5"/>
  <c r="B8" i="5"/>
  <c r="C13" i="5"/>
  <c r="B17" i="5"/>
  <c r="B9" i="5"/>
  <c r="B7" i="5"/>
  <c r="C6" i="5"/>
  <c r="B6" i="5"/>
  <c r="V5" i="5"/>
  <c r="G5" i="5" s="1"/>
  <c r="AB5" i="5"/>
  <c r="A14" i="6"/>
  <c r="D74" i="4"/>
  <c r="B64" i="4"/>
  <c r="A46" i="6" s="1"/>
  <c r="B52" i="4"/>
  <c r="A36" i="6" s="1"/>
  <c r="B58" i="4"/>
  <c r="A41" i="6" s="1"/>
  <c r="B70" i="4"/>
  <c r="A51" i="6" s="1"/>
  <c r="B71" i="4"/>
  <c r="A52" i="6" s="1"/>
  <c r="D43" i="4"/>
  <c r="D55" i="4"/>
  <c r="D31" i="4"/>
  <c r="D61" i="4"/>
  <c r="D37" i="4"/>
  <c r="B35" i="4"/>
  <c r="A22" i="6" s="1"/>
  <c r="F66" i="6"/>
  <c r="F35" i="6"/>
  <c r="F50" i="6"/>
  <c r="H50" i="6" s="1"/>
  <c r="D50" i="6" s="1"/>
  <c r="F30" i="6"/>
  <c r="H30" i="6" s="1"/>
  <c r="D30" i="6" s="1"/>
  <c r="F40" i="6"/>
  <c r="F45" i="6"/>
  <c r="H45" i="6" s="1"/>
  <c r="B67" i="4"/>
  <c r="A48" i="6" s="1"/>
  <c r="B89" i="4"/>
  <c r="A63" i="6" s="1"/>
  <c r="B37" i="4"/>
  <c r="A23" i="6" s="1"/>
  <c r="B43" i="4"/>
  <c r="A28" i="6" s="1"/>
  <c r="B83" i="4"/>
  <c r="A59" i="6" s="1"/>
  <c r="B79" i="4"/>
  <c r="A57" i="6" s="1"/>
  <c r="B61" i="4"/>
  <c r="A43" i="6" s="1"/>
  <c r="B49" i="4"/>
  <c r="A33" i="6" s="1"/>
  <c r="B31" i="4"/>
  <c r="A18" i="6" s="1"/>
  <c r="B87" i="4"/>
  <c r="A62" i="6" s="1"/>
  <c r="B75" i="4"/>
  <c r="A54" i="6" s="1"/>
  <c r="B85" i="4"/>
  <c r="A60" i="6" s="1"/>
  <c r="B55" i="4"/>
  <c r="A38" i="6" s="1"/>
  <c r="B81" i="4"/>
  <c r="A58" i="6" s="1"/>
  <c r="B77" i="4"/>
  <c r="A55" i="6" s="1"/>
  <c r="H35" i="6"/>
  <c r="D35" i="6" s="1"/>
  <c r="H40" i="6"/>
  <c r="D40" i="6" s="1"/>
  <c r="H20" i="6"/>
  <c r="D20" i="6" s="1"/>
  <c r="B65" i="4"/>
  <c r="A47" i="6" s="1"/>
  <c r="A16" i="6"/>
  <c r="B53" i="4"/>
  <c r="A37" i="6" s="1"/>
  <c r="A27" i="6"/>
  <c r="A24" i="6"/>
  <c r="C39" i="6"/>
  <c r="D39" i="6"/>
  <c r="F32" i="6"/>
  <c r="H32" i="6" s="1"/>
  <c r="F52" i="6"/>
  <c r="H52" i="6" s="1"/>
  <c r="D52" i="6" s="1"/>
  <c r="F42" i="6"/>
  <c r="H42" i="6" s="1"/>
  <c r="D42" i="6" s="1"/>
  <c r="F68" i="6"/>
  <c r="F47" i="6"/>
  <c r="H47" i="6" s="1"/>
  <c r="H27" i="6"/>
  <c r="D27" i="6" s="1"/>
  <c r="F37" i="6"/>
  <c r="H37" i="6" s="1"/>
  <c r="D19" i="6"/>
  <c r="C19" i="6"/>
  <c r="D14" i="6"/>
  <c r="C14" i="6"/>
  <c r="K65" i="6"/>
  <c r="D25" i="6"/>
  <c r="C25" i="6"/>
  <c r="D17" i="6"/>
  <c r="C17" i="6"/>
  <c r="K68" i="6"/>
  <c r="C46" i="6"/>
  <c r="D46" i="6"/>
  <c r="C41" i="6"/>
  <c r="D41" i="6"/>
  <c r="K67" i="6"/>
  <c r="D16" i="6"/>
  <c r="D45" i="6"/>
  <c r="C45" i="6"/>
  <c r="C31" i="6"/>
  <c r="D31" i="6"/>
  <c r="C15" i="6"/>
  <c r="D15" i="6"/>
  <c r="C26" i="6"/>
  <c r="C50" i="6"/>
  <c r="C21" i="6"/>
  <c r="C51" i="6"/>
  <c r="C29" i="6"/>
  <c r="C44" i="6"/>
  <c r="C30" i="6"/>
  <c r="C52" i="6"/>
  <c r="C35" i="6"/>
  <c r="C36" i="6"/>
  <c r="C34" i="6"/>
  <c r="C49" i="6"/>
  <c r="C40" i="6"/>
  <c r="F54" i="6"/>
  <c r="C22" i="6"/>
  <c r="C16" i="6"/>
  <c r="C24" i="6"/>
  <c r="D67" i="4"/>
  <c r="C12" i="6"/>
  <c r="B69" i="4"/>
  <c r="A50" i="6" s="1"/>
  <c r="B51" i="4"/>
  <c r="A35" i="6" s="1"/>
  <c r="C11" i="6"/>
  <c r="C8" i="6"/>
  <c r="C9" i="6"/>
  <c r="C7" i="6"/>
  <c r="C10" i="6"/>
  <c r="H6" i="6"/>
  <c r="D6" i="6" s="1"/>
  <c r="B50" i="4"/>
  <c r="A34" i="6" s="1"/>
  <c r="B62" i="4"/>
  <c r="A44" i="6" s="1"/>
  <c r="B33" i="4"/>
  <c r="A20" i="6" s="1"/>
  <c r="C6" i="6"/>
  <c r="G55" i="4"/>
  <c r="G49" i="4"/>
  <c r="G67" i="4"/>
  <c r="C4" i="6"/>
  <c r="G31" i="4"/>
  <c r="G64" i="6"/>
  <c r="G61" i="4"/>
  <c r="B68" i="4"/>
  <c r="A49" i="6" s="1"/>
  <c r="G74" i="4"/>
  <c r="G37" i="4"/>
  <c r="V16" i="5" l="1"/>
  <c r="F16" i="5" s="1"/>
  <c r="V12" i="5"/>
  <c r="H12" i="5" s="1"/>
  <c r="F69" i="6"/>
  <c r="C69" i="6" s="1"/>
  <c r="AB16" i="5"/>
  <c r="V18" i="5"/>
  <c r="E18" i="5" s="1"/>
  <c r="X18" i="5" s="1"/>
  <c r="G15" i="5"/>
  <c r="J15" i="5"/>
  <c r="E15" i="5"/>
  <c r="X15" i="5" s="1"/>
  <c r="I15" i="5"/>
  <c r="F15" i="5"/>
  <c r="R15" i="5"/>
  <c r="H15" i="5"/>
  <c r="AB7" i="5"/>
  <c r="V7" i="5"/>
  <c r="V11" i="5"/>
  <c r="G11" i="5" s="1"/>
  <c r="AB9" i="5"/>
  <c r="AB11" i="5"/>
  <c r="V19" i="5"/>
  <c r="G19" i="5" s="1"/>
  <c r="AB17" i="5"/>
  <c r="AB19" i="5"/>
  <c r="V13" i="5"/>
  <c r="G13" i="5" s="1"/>
  <c r="AB12" i="5"/>
  <c r="AB8" i="5"/>
  <c r="AB13" i="5"/>
  <c r="V8" i="5"/>
  <c r="AB10" i="5"/>
  <c r="V9" i="5"/>
  <c r="G9" i="5" s="1"/>
  <c r="AB18" i="5"/>
  <c r="V17" i="5"/>
  <c r="G17" i="5" s="1"/>
  <c r="V14" i="5"/>
  <c r="AB14" i="5"/>
  <c r="AB15" i="5"/>
  <c r="V10" i="5"/>
  <c r="AB6" i="5"/>
  <c r="V6" i="5"/>
  <c r="G6" i="5" s="1"/>
  <c r="G67" i="6"/>
  <c r="H67" i="6" s="1"/>
  <c r="G65" i="6"/>
  <c r="H65" i="6" s="1"/>
  <c r="G66" i="6"/>
  <c r="H66" i="6" s="1"/>
  <c r="G68" i="6"/>
  <c r="H68" i="6" s="1"/>
  <c r="H5" i="5"/>
  <c r="R5" i="5"/>
  <c r="J5" i="5"/>
  <c r="F5" i="5"/>
  <c r="E5" i="5"/>
  <c r="I5" i="5"/>
  <c r="C20" i="6"/>
  <c r="K66" i="6"/>
  <c r="D47" i="6"/>
  <c r="C47" i="6"/>
  <c r="C27" i="6"/>
  <c r="F62" i="6"/>
  <c r="H62" i="6" s="1"/>
  <c r="F59" i="6"/>
  <c r="H59" i="6" s="1"/>
  <c r="F58" i="6"/>
  <c r="H58" i="6" s="1"/>
  <c r="F55" i="6"/>
  <c r="H54" i="6"/>
  <c r="F60" i="6"/>
  <c r="H60" i="6" s="1"/>
  <c r="F63" i="6"/>
  <c r="H63" i="6" s="1"/>
  <c r="F57" i="6"/>
  <c r="H57" i="6" s="1"/>
  <c r="C32" i="6"/>
  <c r="D32" i="6"/>
  <c r="C42" i="6"/>
  <c r="C37" i="6"/>
  <c r="D37" i="6"/>
  <c r="B64" i="6"/>
  <c r="H64" i="6"/>
  <c r="S18" i="5"/>
  <c r="S15" i="5"/>
  <c r="R16" i="5" l="1"/>
  <c r="I16" i="5"/>
  <c r="J16" i="5"/>
  <c r="H16" i="5"/>
  <c r="G16" i="5"/>
  <c r="E16" i="5"/>
  <c r="G12" i="5"/>
  <c r="F12" i="5"/>
  <c r="R12" i="5"/>
  <c r="E12" i="5"/>
  <c r="J12" i="5"/>
  <c r="I12" i="5"/>
  <c r="R18" i="5"/>
  <c r="H18" i="5"/>
  <c r="J18" i="5"/>
  <c r="F18" i="5"/>
  <c r="I18" i="5"/>
  <c r="G18" i="5"/>
  <c r="F14" i="5"/>
  <c r="E14" i="5"/>
  <c r="I14" i="5"/>
  <c r="R14" i="5"/>
  <c r="H14" i="5"/>
  <c r="J14" i="5"/>
  <c r="I10" i="5"/>
  <c r="E10" i="5"/>
  <c r="G10" i="5"/>
  <c r="R10" i="5"/>
  <c r="J10" i="5"/>
  <c r="H10" i="5"/>
  <c r="F10" i="5"/>
  <c r="E9" i="5"/>
  <c r="H9" i="5"/>
  <c r="I9" i="5"/>
  <c r="R9" i="5"/>
  <c r="F9" i="5"/>
  <c r="J9" i="5"/>
  <c r="E13" i="5"/>
  <c r="J13" i="5"/>
  <c r="I13" i="5"/>
  <c r="R13" i="5"/>
  <c r="H13" i="5"/>
  <c r="F13" i="5"/>
  <c r="H19" i="5"/>
  <c r="R19" i="5"/>
  <c r="J19" i="5"/>
  <c r="F19" i="5"/>
  <c r="I19" i="5"/>
  <c r="E19" i="5"/>
  <c r="G14" i="5"/>
  <c r="E17" i="5"/>
  <c r="I17" i="5"/>
  <c r="J17" i="5"/>
  <c r="F17" i="5"/>
  <c r="H17" i="5"/>
  <c r="R17" i="5"/>
  <c r="R11" i="5"/>
  <c r="J11" i="5"/>
  <c r="I11" i="5"/>
  <c r="E11" i="5"/>
  <c r="H11" i="5"/>
  <c r="F11" i="5"/>
  <c r="G8" i="5"/>
  <c r="I8" i="5"/>
  <c r="F8" i="5"/>
  <c r="H8" i="5"/>
  <c r="J8" i="5"/>
  <c r="E8" i="5"/>
  <c r="R8" i="5"/>
  <c r="J7" i="5"/>
  <c r="H7" i="5"/>
  <c r="R7" i="5"/>
  <c r="E7" i="5"/>
  <c r="F7" i="5"/>
  <c r="I7" i="5"/>
  <c r="G7" i="5"/>
  <c r="I6" i="5"/>
  <c r="F6" i="5"/>
  <c r="E6" i="5"/>
  <c r="H6" i="5"/>
  <c r="J6" i="5"/>
  <c r="R6" i="5"/>
  <c r="D68" i="6"/>
  <c r="C68" i="6"/>
  <c r="D66" i="6"/>
  <c r="C66" i="6"/>
  <c r="X5" i="5"/>
  <c r="G69" i="6" a="1"/>
  <c r="G69" i="6" s="1"/>
  <c r="H69" i="6" s="1"/>
  <c r="D65" i="6"/>
  <c r="C65" i="6"/>
  <c r="D67" i="6"/>
  <c r="C67" i="6"/>
  <c r="D54" i="6"/>
  <c r="C54" i="6"/>
  <c r="F56" i="6"/>
  <c r="H56" i="6" s="1"/>
  <c r="H55" i="6"/>
  <c r="D58" i="6"/>
  <c r="C58" i="6"/>
  <c r="D59" i="6"/>
  <c r="C59" i="6"/>
  <c r="D62" i="6"/>
  <c r="C62" i="6"/>
  <c r="D57" i="6"/>
  <c r="C57" i="6"/>
  <c r="C63" i="6"/>
  <c r="D63" i="6"/>
  <c r="D60" i="6"/>
  <c r="C60" i="6"/>
  <c r="C64" i="6"/>
  <c r="D64" i="6"/>
  <c r="S16" i="5"/>
  <c r="S12" i="5"/>
  <c r="T16" i="5"/>
  <c r="T15" i="5"/>
  <c r="T18" i="5"/>
  <c r="T12" i="5"/>
  <c r="S5" i="5"/>
  <c r="X16" i="5" l="1"/>
  <c r="X12" i="5"/>
  <c r="X9" i="5"/>
  <c r="X13" i="5"/>
  <c r="X8" i="5"/>
  <c r="X11" i="5"/>
  <c r="X14" i="5"/>
  <c r="X17" i="5"/>
  <c r="X10" i="5"/>
  <c r="X7" i="5"/>
  <c r="X19" i="5"/>
  <c r="X6" i="5"/>
  <c r="C56" i="6"/>
  <c r="D56" i="6"/>
  <c r="D55" i="6"/>
  <c r="C55" i="6"/>
  <c r="H70" i="6"/>
  <c r="D2" i="6" s="1"/>
  <c r="S8" i="5"/>
  <c r="S10" i="5"/>
  <c r="S9" i="5"/>
  <c r="S11" i="5"/>
  <c r="S13" i="5"/>
  <c r="S17" i="5"/>
  <c r="S19" i="5"/>
  <c r="S14" i="5"/>
  <c r="S7" i="5"/>
  <c r="S6" i="5"/>
  <c r="T5" i="5"/>
  <c r="T6" i="5"/>
  <c r="T7" i="5"/>
  <c r="T14" i="5"/>
  <c r="T19" i="5"/>
  <c r="T17" i="5"/>
  <c r="T13" i="5"/>
  <c r="T11" i="5"/>
  <c r="T9" i="5"/>
  <c r="T10"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<sst xmlns="http://schemas.openxmlformats.org/spreadsheetml/2006/main" count="22578" uniqueCount="15872">
  <si>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</si>
  <si>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</si>
  <si>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</si>
  <si>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</si>
  <si>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</si>
  <si>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</si>
  <si>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</si>
  <si>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</si>
  <si>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</si>
  <si>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</si>
  <si>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</si>
  <si>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</si>
  <si>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</si>
  <si>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</si>
  <si>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</si>
  <si>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</si>
  <si>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</si>
  <si>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</si>
  <si>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</si>
  <si>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</si>
  <si>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</si>
  <si>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</si>
  <si>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</si>
  <si>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</si>
  <si>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</si>
  <si>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</si>
  <si>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</si>
  <si>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</si>
  <si>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</si>
  <si>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</si>
  <si>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</si>
  <si>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</si>
  <si>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</si>
  <si>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</si>
  <si>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</si>
  <si>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</si>
  <si>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</si>
  <si>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</si>
  <si>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</si>
  <si>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</si>
  <si>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</si>
  <si>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</si>
  <si>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</si>
  <si>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</si>
  <si>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</si>
  <si>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</si>
  <si>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</si>
  <si>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</si>
  <si>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</si>
  <si>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</si>
  <si>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</si>
  <si>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</si>
  <si>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</si>
  <si>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</si>
  <si>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</si>
  <si>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</si>
  <si>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</si>
  <si>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</si>
  <si>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</si>
  <si>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</si>
  <si>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</si>
  <si>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</si>
  <si>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</si>
  <si>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</si>
  <si>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</si>
  <si>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</si>
  <si>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</si>
  <si>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</si>
  <si>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</si>
  <si>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</si>
  <si>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</si>
  <si>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</si>
  <si>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</si>
  <si>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</si>
  <si>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</si>
  <si>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</si>
  <si>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</si>
  <si>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</si>
  <si>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</si>
  <si>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</si>
  <si>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</si>
  <si>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</si>
  <si>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</si>
  <si>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</si>
  <si>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</si>
  <si>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</si>
  <si>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</si>
  <si>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</si>
  <si>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</si>
  <si>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</si>
  <si>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</si>
  <si>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</si>
  <si>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</si>
  <si>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</si>
  <si>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</si>
  <si>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</si>
  <si>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</si>
  <si>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</si>
  <si>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</si>
  <si>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</si>
  <si>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</si>
  <si>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</si>
  <si>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</si>
  <si>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</si>
  <si>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</si>
  <si>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</si>
  <si>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</si>
  <si>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</si>
  <si>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</si>
  <si>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</si>
  <si>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</si>
  <si>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</si>
  <si>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</si>
  <si>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</si>
  <si>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</si>
  <si>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</si>
  <si>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</si>
  <si>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</si>
  <si>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</si>
  <si>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</si>
  <si>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</si>
  <si>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</si>
  <si>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</si>
  <si>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</si>
  <si>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</si>
  <si>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</si>
  <si>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</si>
  <si>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</si>
  <si>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</si>
  <si>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</si>
  <si>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</si>
  <si>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</si>
  <si>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</si>
  <si>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</si>
  <si>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</si>
  <si>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</si>
  <si>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</si>
  <si>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</si>
  <si>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</si>
  <si>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</si>
  <si>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</si>
  <si>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</si>
  <si>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</si>
  <si>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</si>
  <si>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</si>
  <si>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</si>
  <si>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</si>
  <si>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</si>
  <si>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</si>
  <si>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</si>
  <si>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</si>
  <si>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</si>
  <si>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</si>
  <si>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</si>
  <si>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</si>
  <si>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</si>
  <si>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</si>
  <si>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</si>
  <si>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</si>
  <si>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</si>
  <si>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</si>
  <si>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</si>
  <si>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</si>
  <si>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</si>
  <si>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</si>
  <si>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</si>
  <si>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</si>
  <si>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</si>
  <si>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</si>
  <si>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</si>
  <si>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</si>
  <si>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</si>
  <si>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</si>
  <si>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</si>
  <si>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</si>
  <si>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</si>
  <si>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</si>
  <si>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</si>
  <si>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</si>
  <si>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</si>
  <si>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</si>
  <si>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</si>
  <si>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</si>
  <si>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</si>
  <si>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</si>
  <si>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</si>
  <si>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</si>
  <si>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</si>
  <si>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</si>
  <si>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</si>
  <si>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</si>
  <si>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</si>
  <si>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</si>
  <si>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</si>
  <si>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</si>
  <si>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</si>
  <si>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</si>
  <si>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</si>
  <si>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</si>
  <si>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</si>
  <si>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</si>
  <si>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</si>
  <si>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</si>
  <si>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</si>
  <si>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</si>
  <si>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</si>
  <si>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</si>
  <si>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</si>
  <si>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</si>
  <si>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</si>
  <si>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</si>
  <si>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</si>
  <si>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</si>
  <si>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</si>
  <si>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</si>
  <si>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</si>
  <si>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</si>
  <si>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</si>
  <si>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</si>
  <si>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</si>
  <si>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</si>
  <si>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</si>
  <si>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</si>
  <si>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</si>
  <si>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</si>
  <si>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</si>
  <si>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</si>
  <si>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</si>
  <si>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</si>
  <si>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</si>
  <si>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</si>
  <si>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</si>
  <si>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</si>
  <si>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</si>
  <si>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</si>
  <si>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</si>
  <si>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</si>
  <si>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</si>
  <si>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</si>
  <si>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</si>
  <si>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</si>
  <si>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</si>
  <si>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</si>
  <si>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</si>
  <si>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</si>
  <si>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</si>
  <si>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</si>
  <si>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</si>
  <si>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</si>
  <si>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</si>
  <si>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</si>
  <si>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</si>
  <si>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</si>
  <si>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</si>
  <si>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</si>
  <si>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</si>
  <si>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</si>
  <si>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</si>
  <si>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</si>
  <si>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</si>
  <si>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</si>
  <si>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</si>
  <si>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</si>
  <si>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</si>
  <si>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</si>
  <si>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</si>
  <si>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</si>
  <si>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</si>
  <si>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</si>
  <si>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</si>
  <si>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</si>
  <si>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</si>
  <si>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</si>
  <si>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</si>
  <si>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</si>
  <si>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</si>
  <si>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</si>
  <si>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</si>
  <si>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</si>
  <si>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</si>
  <si>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</si>
  <si>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</si>
  <si>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</si>
  <si>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</si>
  <si>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</si>
  <si>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</si>
  <si>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</si>
  <si>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</si>
  <si>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</si>
  <si>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</si>
  <si>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</si>
  <si>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</si>
  <si>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</si>
  <si>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</si>
  <si>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</si>
  <si>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</si>
  <si>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</si>
  <si>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</si>
  <si>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</si>
  <si>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</si>
  <si>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</si>
  <si>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</si>
  <si>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</si>
  <si>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</si>
  <si>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</si>
  <si>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</si>
  <si>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</si>
  <si>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</si>
  <si>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</si>
  <si>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</si>
  <si>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</si>
  <si>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</si>
  <si>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</si>
  <si>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</si>
  <si>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</si>
  <si>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</si>
  <si>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</si>
  <si>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</si>
  <si>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</si>
  <si>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</si>
  <si>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</si>
  <si>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</si>
  <si>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</si>
  <si>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</si>
  <si>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</si>
  <si>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</si>
  <si>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</si>
  <si>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</si>
  <si>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</si>
  <si>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</si>
  <si>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</si>
  <si>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</si>
  <si>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</si>
  <si>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</si>
  <si>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</si>
  <si>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</si>
  <si>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</si>
  <si>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</si>
  <si>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</si>
  <si>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</si>
  <si>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</si>
  <si>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</si>
  <si>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</si>
  <si>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</si>
  <si>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</si>
  <si>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</si>
  <si>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</si>
  <si>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</si>
  <si>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</si>
  <si>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</si>
  <si>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</si>
  <si>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</si>
  <si>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</si>
  <si>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</si>
  <si>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</si>
  <si>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</si>
  <si>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</si>
  <si>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</si>
  <si>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</si>
  <si>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</si>
  <si>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</si>
  <si>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</si>
  <si>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</si>
  <si>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</si>
  <si>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</si>
  <si>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</si>
  <si>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</si>
  <si>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</si>
  <si>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</si>
  <si>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</si>
  <si>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</si>
  <si>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</si>
  <si>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</si>
  <si>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</si>
  <si>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</si>
  <si>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</si>
  <si>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</si>
  <si>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</si>
  <si>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</si>
  <si>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</si>
  <si>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</si>
  <si>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</si>
  <si>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</si>
  <si>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</si>
  <si>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</si>
  <si>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</si>
  <si>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</si>
  <si>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</si>
  <si>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</si>
  <si>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</si>
  <si>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</si>
  <si>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</si>
  <si>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</si>
  <si>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</si>
  <si>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</si>
  <si>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</si>
  <si>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</si>
  <si>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</si>
  <si>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</si>
  <si>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</si>
  <si>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</si>
  <si>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</si>
  <si>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</si>
  <si>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</si>
  <si>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</si>
  <si>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</si>
  <si>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</si>
  <si>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</si>
  <si>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</si>
  <si>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</si>
  <si>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</si>
  <si>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</si>
  <si>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</si>
  <si>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</si>
  <si>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</si>
  <si>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</si>
  <si>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</si>
  <si>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</si>
  <si>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</si>
  <si>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</si>
  <si>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</si>
  <si>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</si>
  <si>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</si>
  <si>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</si>
  <si>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</si>
  <si>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</si>
  <si>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</si>
  <si>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</si>
  <si>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</si>
  <si>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</si>
  <si>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</si>
  <si>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</si>
  <si>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</si>
  <si>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</si>
  <si>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</si>
  <si>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</si>
  <si>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</si>
  <si>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</si>
  <si>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</si>
  <si>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</si>
  <si>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</si>
  <si>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</si>
  <si>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</si>
  <si>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</si>
  <si>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</si>
  <si>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</si>
  <si>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</si>
  <si>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</si>
  <si>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</si>
  <si>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</si>
  <si>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</si>
  <si>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</si>
  <si>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</si>
  <si>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</si>
  <si>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</si>
  <si>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</si>
  <si>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</si>
  <si>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</si>
  <si>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</si>
  <si>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</si>
  <si>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</si>
  <si>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</si>
  <si>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</si>
  <si>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</si>
  <si>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</si>
  <si>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</si>
  <si>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</si>
  <si>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</si>
  <si>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</si>
  <si>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</si>
  <si>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</si>
  <si>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</si>
  <si>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</si>
  <si>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</si>
  <si>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</si>
  <si>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</si>
  <si>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</si>
  <si>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</si>
  <si>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</si>
  <si>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</si>
  <si>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</si>
  <si>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</si>
  <si>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</si>
  <si>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</si>
  <si>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</si>
  <si>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</si>
  <si>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</si>
  <si>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</si>
  <si>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</si>
  <si>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</si>
  <si>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</si>
  <si>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</si>
  <si>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</si>
  <si>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</si>
  <si>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</si>
  <si>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</si>
  <si>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</si>
  <si>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</si>
  <si>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</si>
  <si>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</si>
  <si>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</si>
  <si>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</si>
  <si>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</si>
  <si>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</si>
  <si>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</si>
  <si>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</si>
  <si>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</si>
  <si>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</si>
  <si>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</si>
  <si>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</si>
  <si>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</si>
  <si>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</si>
  <si>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</si>
  <si>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</si>
  <si>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</si>
  <si>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</si>
  <si>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</si>
  <si>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</si>
  <si>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</si>
  <si>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</si>
  <si>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</si>
  <si>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</si>
  <si>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</si>
  <si>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</si>
  <si>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</si>
  <si>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</si>
  <si>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</si>
  <si>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</si>
  <si>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</si>
  <si>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</si>
  <si>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</si>
  <si>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</si>
  <si>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</si>
  <si>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</si>
  <si>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</si>
  <si>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</si>
  <si>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</si>
  <si>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</si>
  <si>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</si>
  <si>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</si>
  <si>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</si>
  <si>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</si>
  <si>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</si>
  <si>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</si>
  <si>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</si>
  <si>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</si>
  <si>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</si>
  <si>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</si>
  <si>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</si>
  <si>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</si>
  <si>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</si>
  <si>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</si>
  <si>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</si>
  <si>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</si>
  <si>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</si>
  <si>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</si>
  <si>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</si>
  <si>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</si>
  <si>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</si>
  <si>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</si>
  <si>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</si>
  <si>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</si>
  <si>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</si>
  <si>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</si>
  <si>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</si>
  <si>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</si>
  <si>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</si>
  <si>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</si>
  <si>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</si>
  <si>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</si>
  <si>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</si>
  <si>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</si>
  <si>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</si>
  <si>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</si>
  <si>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</si>
  <si>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</si>
  <si>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</si>
  <si>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</si>
  <si>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</si>
  <si>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</si>
  <si>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</si>
  <si>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</si>
  <si>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</si>
  <si>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</si>
  <si>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</si>
  <si>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</si>
  <si>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</si>
  <si>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</si>
  <si>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</si>
  <si>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</si>
  <si>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</si>
  <si>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</si>
  <si>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</si>
  <si>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</si>
  <si>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</si>
  <si>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</si>
  <si>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</si>
  <si>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</si>
  <si>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</si>
  <si>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</si>
  <si>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</si>
  <si>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</si>
  <si>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</si>
  <si>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</si>
  <si>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</si>
  <si>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</si>
  <si>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</si>
  <si>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</si>
  <si>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</si>
  <si>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</si>
  <si>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</si>
  <si>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</si>
  <si>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</si>
  <si>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</si>
  <si>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</si>
  <si>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</si>
  <si>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</si>
  <si>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</si>
  <si>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</si>
  <si>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</si>
  <si>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</si>
  <si>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</si>
  <si>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</si>
  <si>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</si>
  <si>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</si>
  <si>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</si>
  <si>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</si>
  <si>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</si>
  <si>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</si>
  <si>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</si>
  <si>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</si>
  <si>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</si>
  <si>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</si>
  <si>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</si>
  <si>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</si>
  <si>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</si>
  <si>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</si>
  <si>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</si>
  <si>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</si>
  <si>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</si>
  <si>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</si>
  <si>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</si>
  <si>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</si>
  <si>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</si>
  <si>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</si>
  <si>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</si>
  <si>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</si>
  <si>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</si>
  <si>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</si>
  <si>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</si>
  <si>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</si>
  <si>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</si>
  <si>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</si>
  <si>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</si>
  <si>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</si>
  <si>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</si>
  <si>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</si>
  <si>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</si>
  <si>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</si>
  <si>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</si>
  <si>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</si>
  <si>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</si>
  <si>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</si>
  <si>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</si>
  <si>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</si>
  <si>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</si>
  <si>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</si>
  <si>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</si>
  <si>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</si>
  <si>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</si>
  <si>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</si>
  <si>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</si>
  <si>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</si>
  <si>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</si>
  <si>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</si>
  <si>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</si>
  <si>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</si>
  <si>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</si>
  <si>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</si>
  <si>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</si>
  <si>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</si>
  <si>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</si>
  <si>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</si>
  <si>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</si>
  <si>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</si>
  <si>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</si>
  <si>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</si>
  <si>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</si>
  <si>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</si>
  <si>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</si>
  <si>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</si>
  <si>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</si>
  <si>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</si>
  <si>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</si>
  <si>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</si>
  <si>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</si>
  <si>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</si>
  <si>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</si>
  <si>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</si>
  <si>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</si>
  <si>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</si>
  <si>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</si>
  <si>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</si>
  <si>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</si>
  <si>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</si>
  <si>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</si>
  <si>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</si>
  <si>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</si>
  <si>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</si>
  <si>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</si>
  <si>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</si>
  <si>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</si>
  <si>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</si>
  <si>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</si>
  <si>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</si>
  <si>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</si>
  <si>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</si>
  <si>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</si>
  <si>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</si>
  <si>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</si>
  <si>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</si>
  <si>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</si>
  <si>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</si>
  <si>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</si>
  <si>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</si>
  <si>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</si>
  <si>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</si>
  <si>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</si>
  <si>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</si>
  <si>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</si>
  <si>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</si>
  <si>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</si>
  <si>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</si>
  <si>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</si>
  <si>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</si>
  <si>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</si>
  <si>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</si>
  <si>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</si>
  <si>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</si>
  <si>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</si>
  <si>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</si>
  <si>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</si>
  <si>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</si>
  <si>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</si>
  <si>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</si>
  <si>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</si>
  <si>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</si>
  <si>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</si>
  <si>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</si>
  <si>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</si>
  <si>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</si>
  <si>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</si>
  <si>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</si>
  <si>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</si>
  <si>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</si>
  <si>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</si>
  <si>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</si>
  <si>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</si>
  <si>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</si>
  <si>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</si>
  <si>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</si>
  <si>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</si>
  <si>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</si>
  <si>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</si>
  <si>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</si>
  <si>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</si>
  <si>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</si>
  <si>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</si>
  <si>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</si>
  <si>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</si>
  <si>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</si>
  <si>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</si>
  <si>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</si>
  <si>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</si>
  <si>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</si>
  <si>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</si>
  <si>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</si>
  <si>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</si>
  <si>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</si>
  <si>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</si>
  <si>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</si>
  <si>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</si>
  <si>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</si>
  <si>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</si>
  <si>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</si>
  <si>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</si>
  <si>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</si>
  <si>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</si>
  <si>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</si>
  <si>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</si>
  <si>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</si>
  <si>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</si>
  <si>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</si>
  <si>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</si>
  <si>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</si>
  <si>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</si>
  <si>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</si>
  <si>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</si>
  <si>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</si>
  <si>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</si>
  <si>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</si>
  <si>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</si>
  <si>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</si>
  <si>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</si>
  <si>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</si>
  <si>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</si>
  <si>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</si>
  <si>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</si>
  <si>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</si>
  <si>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</si>
  <si>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</si>
  <si>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</si>
  <si>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</si>
  <si>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</si>
  <si>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</si>
  <si>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</si>
  <si>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</si>
  <si>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</si>
  <si>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</si>
  <si>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</si>
  <si>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</si>
  <si>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</si>
  <si>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</si>
  <si>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</si>
  <si>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</si>
  <si>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</si>
  <si>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</si>
  <si>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</si>
  <si>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</si>
  <si>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</si>
  <si>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</si>
  <si>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</si>
  <si>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</si>
  <si>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</si>
  <si>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</si>
  <si>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</si>
  <si>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</si>
  <si>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</si>
  <si>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</si>
  <si>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</si>
  <si>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</si>
  <si>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</si>
  <si>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</si>
  <si>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</si>
  <si>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</si>
  <si>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</si>
  <si>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</si>
  <si>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</si>
  <si>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</si>
  <si>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</si>
  <si>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</si>
  <si>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</si>
  <si>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</si>
  <si>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</si>
  <si>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</si>
  <si>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</si>
  <si>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</si>
  <si>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</si>
  <si>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</si>
  <si>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</si>
  <si>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</si>
  <si>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</si>
  <si>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</si>
  <si>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</si>
  <si>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</si>
  <si>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</si>
  <si>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</si>
  <si>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</si>
  <si>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</si>
  <si>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</si>
  <si>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</si>
  <si>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</si>
  <si>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</si>
  <si>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</si>
  <si>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</si>
  <si>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</si>
  <si>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</si>
  <si>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</si>
  <si>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</si>
  <si>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</si>
  <si>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</si>
  <si>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</si>
  <si>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</si>
  <si>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</si>
  <si>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</si>
  <si>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</si>
  <si>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</si>
  <si>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</si>
  <si>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</si>
  <si>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</si>
  <si>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</si>
  <si>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</si>
  <si>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</si>
  <si>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</si>
  <si>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</si>
  <si>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</si>
  <si>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</si>
  <si>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</si>
  <si>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</si>
  <si>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</si>
  <si>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</si>
  <si>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</si>
  <si>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</si>
  <si>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</si>
  <si>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</si>
  <si>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</si>
  <si>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</si>
  <si>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</si>
  <si>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</si>
  <si>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</si>
  <si>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</si>
  <si>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</si>
  <si>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</si>
  <si>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</si>
  <si>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</si>
  <si>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</si>
  <si>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</si>
  <si>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</si>
  <si>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</si>
  <si>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</si>
  <si>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</si>
  <si>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</si>
  <si>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</si>
  <si>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</si>
  <si>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</si>
  <si>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</si>
  <si>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</si>
  <si>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</si>
  <si>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</si>
  <si>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</si>
  <si>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</si>
  <si>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</si>
  <si>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</si>
  <si>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</si>
  <si>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</si>
  <si>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</si>
  <si>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</si>
  <si>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</si>
  <si>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</si>
  <si>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</si>
  <si>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</si>
  <si>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</si>
  <si>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</si>
  <si>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</si>
  <si>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</si>
  <si>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</si>
  <si>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</si>
  <si>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</si>
  <si>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</si>
  <si>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</si>
  <si>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</si>
  <si>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</si>
  <si>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</si>
  <si>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</si>
  <si>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</si>
  <si>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</si>
  <si>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</si>
  <si>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</si>
  <si>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</si>
  <si>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</si>
  <si>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</si>
  <si>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</si>
  <si>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</si>
  <si>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</si>
  <si>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</si>
  <si>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</si>
  <si>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</si>
  <si>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</si>
  <si>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</si>
  <si>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</si>
  <si>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</si>
  <si>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</si>
  <si>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</si>
  <si>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</si>
  <si>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</si>
  <si>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</si>
  <si>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</si>
  <si>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</si>
  <si>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</si>
  <si>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</si>
  <si>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</si>
  <si>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</si>
  <si>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</si>
  <si>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</si>
  <si>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</si>
  <si>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</si>
  <si>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</si>
  <si>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</si>
  <si>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</si>
  <si>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</si>
  <si>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</si>
  <si>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</si>
  <si>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</si>
  <si>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</si>
  <si>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</si>
  <si>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</si>
  <si>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</si>
  <si>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</si>
  <si>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</si>
  <si>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</si>
  <si>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</si>
  <si>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</si>
  <si>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</si>
  <si>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</si>
  <si>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</si>
  <si>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</si>
  <si>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</si>
  <si>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</si>
  <si>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</si>
  <si>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</si>
  <si>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</si>
  <si>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</si>
  <si>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</si>
  <si>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</si>
  <si>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</si>
  <si>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</si>
  <si>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</si>
  <si>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</si>
  <si>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</si>
  <si>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</si>
  <si>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</si>
  <si>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</si>
  <si>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</si>
  <si>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</si>
  <si>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</si>
  <si>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</si>
  <si>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</si>
  <si>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</si>
  <si>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</si>
  <si>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</si>
  <si>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</si>
  <si>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</si>
  <si>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</si>
  <si>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</si>
  <si>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</si>
  <si>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</si>
  <si>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</si>
  <si>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</si>
  <si>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</si>
  <si>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</si>
  <si>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</si>
  <si>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</si>
  <si>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</si>
  <si>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</si>
  <si>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</si>
  <si>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</si>
  <si>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</si>
  <si>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</si>
  <si>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</si>
  <si>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</si>
  <si>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</si>
  <si>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</si>
  <si>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</si>
  <si>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</si>
  <si>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</si>
  <si>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</si>
  <si>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</si>
  <si>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</si>
  <si>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</si>
  <si>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</si>
  <si>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</si>
  <si>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</si>
  <si>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</si>
  <si>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</si>
  <si>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</si>
  <si>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</si>
  <si>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</si>
  <si>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</si>
  <si>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</si>
  <si>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</si>
  <si>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</si>
  <si>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</si>
  <si>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</si>
  <si>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</si>
  <si>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</si>
  <si>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</si>
  <si>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</si>
  <si>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</si>
  <si>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</si>
  <si>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</si>
  <si>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</si>
  <si>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</si>
  <si>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</si>
  <si>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</si>
  <si>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</si>
  <si>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</si>
  <si>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</si>
  <si>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</si>
  <si>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</si>
  <si>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</si>
  <si>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</si>
  <si>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</si>
  <si>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</si>
  <si>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</si>
  <si>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</si>
  <si>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</si>
  <si>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</si>
  <si>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</si>
  <si>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</si>
  <si>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</si>
  <si>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</si>
  <si>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</si>
  <si>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</si>
  <si>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</si>
  <si>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</si>
  <si>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</si>
  <si>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</si>
  <si>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</si>
  <si>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</si>
  <si>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</si>
  <si>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</si>
  <si>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</si>
  <si>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</si>
  <si>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</si>
  <si>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</si>
  <si>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</si>
  <si>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</si>
  <si>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</si>
  <si>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</si>
  <si>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</si>
  <si>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</si>
  <si>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</si>
  <si>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</si>
  <si>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</si>
  <si>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</si>
  <si>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</si>
  <si>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</si>
  <si>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</si>
  <si>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</si>
  <si>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</si>
  <si>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</si>
  <si>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</si>
  <si>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</si>
  <si>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</si>
  <si>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</si>
  <si>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</si>
  <si>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</si>
  <si>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</si>
  <si>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</si>
  <si>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</si>
  <si>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</si>
  <si>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</si>
  <si>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</si>
  <si>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</si>
  <si>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</si>
  <si>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</si>
  <si>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</si>
  <si>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</si>
  <si>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</si>
  <si>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</si>
  <si>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</si>
  <si>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</si>
  <si>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</si>
  <si>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</si>
  <si>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</si>
  <si>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</si>
  <si>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</si>
  <si>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</si>
  <si>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</si>
  <si>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</si>
  <si>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</si>
  <si>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</si>
  <si>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</si>
  <si>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</si>
  <si>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</si>
  <si>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</si>
  <si>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</si>
  <si>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</si>
  <si>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</si>
  <si>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</si>
  <si>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</si>
  <si>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</si>
  <si>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</si>
  <si>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</si>
  <si>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</si>
  <si>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</si>
  <si>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</si>
  <si>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</si>
  <si>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</si>
  <si>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</si>
  <si>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</si>
  <si>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</si>
  <si>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</si>
  <si>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</si>
  <si>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</si>
  <si>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</si>
  <si>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</si>
  <si>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</si>
  <si>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</si>
  <si>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</si>
  <si>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</si>
  <si>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</si>
  <si>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</si>
  <si>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</si>
  <si>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</si>
  <si>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</si>
  <si>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</si>
  <si>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</si>
  <si>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</si>
  <si>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</si>
  <si>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</si>
  <si>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</si>
  <si>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</si>
  <si>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</si>
  <si>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</si>
  <si>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</si>
  <si>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</si>
  <si>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</si>
  <si>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</si>
  <si>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</si>
  <si>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</si>
  <si>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</si>
  <si>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</si>
  <si>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</si>
  <si>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</si>
  <si>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</si>
  <si>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</si>
  <si>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</si>
  <si>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</si>
  <si>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</si>
  <si>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</si>
  <si>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</si>
  <si>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</si>
  <si>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</si>
  <si>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</si>
  <si>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</si>
  <si>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</si>
  <si>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</si>
  <si>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</si>
  <si>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</si>
  <si>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</si>
  <si>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</si>
  <si>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</si>
  <si>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</si>
  <si>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</si>
  <si>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</si>
  <si>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</si>
  <si>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</si>
  <si>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</si>
  <si>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</si>
  <si>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</si>
  <si>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</si>
  <si>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</si>
  <si>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</si>
  <si>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</si>
  <si>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</si>
  <si>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</si>
  <si>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</si>
  <si>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</si>
  <si>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</si>
  <si>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</si>
  <si>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</si>
  <si>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</si>
  <si>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</si>
  <si>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</si>
  <si>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</si>
  <si>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</si>
  <si>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</si>
  <si>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</si>
  <si>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</si>
  <si>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</si>
  <si>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</si>
  <si>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</si>
  <si>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</si>
  <si>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</si>
  <si>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</si>
  <si>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</si>
  <si>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</si>
  <si>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</si>
  <si>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</si>
  <si>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</si>
  <si>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</si>
  <si>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</si>
  <si>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</si>
  <si>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</si>
  <si>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</si>
  <si>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</si>
  <si>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</si>
  <si>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</si>
  <si>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</si>
  <si>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</si>
  <si>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</si>
  <si>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</si>
  <si>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</si>
  <si>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</si>
  <si>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</si>
  <si>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</si>
  <si>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</si>
  <si>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</si>
  <si>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</si>
  <si>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</si>
  <si>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</si>
  <si>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</si>
  <si>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</si>
  <si>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</si>
  <si>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</si>
  <si>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</si>
  <si>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</si>
  <si>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</si>
  <si>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</si>
  <si>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</si>
  <si>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</si>
  <si>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</si>
  <si>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</si>
  <si>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</si>
  <si>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</si>
  <si>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</si>
  <si>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</si>
  <si>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</si>
  <si>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</si>
  <si>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</si>
  <si>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</si>
  <si>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</si>
  <si>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</si>
  <si>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</si>
  <si>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</si>
  <si>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</si>
  <si>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</si>
  <si>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</si>
  <si>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</si>
  <si>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</si>
  <si>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</si>
  <si>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</si>
  <si>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</si>
  <si>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</si>
  <si>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</si>
  <si>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</si>
  <si>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</si>
  <si>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</si>
  <si>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</si>
  <si>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</si>
  <si>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</si>
  <si>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</si>
  <si>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</si>
  <si>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</si>
  <si>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</si>
  <si>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</si>
  <si>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</si>
  <si>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</si>
  <si>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</si>
  <si>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</si>
  <si>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</si>
  <si>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</si>
  <si>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</si>
  <si>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</si>
  <si>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</si>
  <si>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</si>
  <si>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</si>
  <si>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</si>
  <si>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</si>
  <si>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</si>
  <si>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</si>
  <si>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</si>
  <si>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</si>
  <si>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</si>
  <si>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</si>
  <si>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</si>
  <si>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</si>
  <si>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</si>
  <si>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</si>
  <si>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</si>
  <si>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</si>
  <si>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</si>
  <si>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</si>
  <si>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</si>
  <si>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</si>
  <si>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</si>
  <si>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</si>
  <si>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</si>
  <si>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</si>
  <si>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</si>
  <si>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</si>
  <si>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</si>
  <si>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</si>
  <si>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</si>
  <si>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</si>
  <si>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</si>
  <si>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</si>
  <si>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</si>
  <si>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</si>
  <si>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</si>
  <si>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</si>
  <si>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</si>
  <si>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</si>
  <si>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</si>
  <si>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</si>
  <si>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</si>
  <si>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</si>
  <si>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</si>
  <si>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</si>
  <si>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</si>
  <si>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</si>
  <si>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</si>
  <si>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</si>
  <si>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</si>
  <si>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</si>
  <si>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</si>
  <si>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</si>
  <si>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</si>
  <si>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</si>
  <si>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</si>
  <si>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</si>
  <si>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</si>
  <si>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</si>
  <si>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</si>
  <si>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</si>
  <si>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</si>
  <si>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</si>
  <si>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</si>
  <si>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</si>
  <si>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</si>
  <si>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</si>
  <si>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</si>
  <si>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</si>
  <si>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</si>
  <si>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</si>
  <si>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</si>
  <si>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</si>
  <si>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</si>
  <si>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</si>
  <si>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</si>
  <si>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</si>
  <si>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</si>
  <si>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</si>
  <si>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</si>
  <si>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</si>
  <si>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</si>
  <si>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</si>
  <si>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</si>
  <si>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</si>
  <si>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</si>
  <si>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</si>
  <si>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</si>
  <si>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</si>
  <si>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</si>
  <si>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</si>
  <si>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</si>
  <si>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</si>
  <si>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</si>
  <si>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</si>
  <si>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</si>
  <si>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</si>
  <si>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</si>
  <si>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</si>
  <si>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</si>
  <si>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</si>
  <si>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</si>
  <si>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</si>
  <si>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</si>
  <si>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</si>
  <si>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</si>
  <si>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</si>
  <si>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</si>
  <si>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</si>
  <si>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</si>
  <si>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</si>
  <si>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</si>
  <si>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</si>
  <si>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</si>
  <si>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</si>
  <si>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</si>
  <si>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</si>
  <si>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</si>
  <si>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</si>
  <si>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</si>
  <si>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</si>
  <si>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</si>
  <si>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</si>
  <si>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</si>
  <si>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</si>
  <si>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</si>
  <si>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</si>
  <si>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</si>
  <si>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</si>
  <si>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</si>
  <si>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</si>
  <si>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</si>
  <si>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</si>
  <si>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</si>
  <si>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</si>
  <si>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</si>
  <si>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</si>
  <si>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</si>
  <si>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</si>
  <si>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</si>
  <si>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</si>
  <si>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</si>
  <si>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</si>
  <si>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</si>
  <si>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</si>
  <si>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</si>
  <si>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</si>
  <si>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</si>
  <si>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</si>
  <si>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</si>
  <si>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</si>
  <si>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</si>
  <si>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</si>
  <si>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</si>
  <si>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</si>
  <si>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</si>
  <si>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</si>
  <si>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</si>
  <si>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</si>
  <si>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</si>
  <si>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</si>
  <si>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</si>
  <si>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</si>
  <si>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</si>
  <si>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</si>
  <si>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</si>
  <si>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</si>
  <si>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</si>
  <si>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</si>
  <si>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</si>
  <si>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</si>
  <si>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</si>
  <si>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</si>
  <si>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</si>
  <si>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</si>
  <si>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</si>
  <si>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</si>
  <si>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</si>
  <si>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</si>
  <si>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</si>
  <si>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</si>
  <si>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</si>
  <si>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</si>
  <si>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</si>
  <si>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</si>
  <si>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</si>
  <si>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</si>
  <si>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</si>
  <si>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</si>
  <si>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</si>
  <si>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</si>
  <si>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</si>
  <si>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</si>
  <si>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</si>
  <si>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</si>
  <si>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</si>
  <si>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</si>
  <si>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</si>
  <si>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</si>
  <si>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</si>
  <si>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</si>
  <si>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</si>
  <si>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</si>
  <si>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</si>
  <si>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</si>
  <si>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</si>
  <si>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</si>
  <si>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</si>
  <si>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</si>
  <si>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</si>
  <si>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</si>
  <si>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</si>
  <si>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</si>
  <si>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</si>
  <si>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</si>
  <si>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</si>
  <si>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</si>
  <si>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</si>
  <si>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</si>
  <si>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</si>
  <si>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</si>
  <si>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</si>
  <si>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</si>
  <si>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</si>
  <si>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</si>
  <si>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</si>
  <si>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</si>
  <si>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</si>
  <si>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</si>
  <si>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</si>
  <si>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</si>
  <si>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</si>
  <si>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</si>
  <si>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</si>
  <si>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</si>
  <si>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</si>
  <si>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</si>
  <si>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</si>
  <si>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</si>
  <si>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</si>
  <si>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</si>
  <si>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</si>
  <si>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</si>
  <si>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</si>
  <si>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</si>
  <si>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</si>
  <si>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</si>
  <si>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</si>
  <si>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</si>
  <si>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</si>
  <si>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</si>
  <si>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</si>
  <si>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</si>
  <si>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</si>
  <si>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</si>
  <si>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</si>
  <si>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</si>
  <si>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</si>
  <si>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</si>
  <si>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</si>
  <si>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</si>
  <si>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</si>
  <si>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</si>
  <si>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</si>
  <si>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</si>
  <si>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</si>
  <si>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</si>
  <si>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</si>
  <si>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</si>
  <si>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</si>
  <si>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</si>
  <si>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</si>
  <si>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</si>
  <si>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</si>
  <si>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</si>
  <si>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</si>
  <si>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</si>
  <si>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</si>
  <si>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</si>
  <si>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</si>
  <si>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</si>
  <si>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</si>
  <si>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</si>
  <si>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</si>
  <si>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</si>
  <si>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</si>
  <si>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</si>
  <si>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</si>
  <si>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</si>
  <si>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</si>
  <si>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</si>
  <si>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</si>
  <si>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</si>
  <si>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</si>
  <si>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</si>
  <si>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</si>
  <si>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</si>
  <si>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</si>
  <si>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</si>
  <si>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</si>
  <si>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</si>
  <si>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</si>
  <si>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</si>
  <si>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</si>
  <si>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</si>
  <si>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</si>
  <si>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</si>
  <si>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</si>
  <si>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</si>
  <si>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</si>
  <si>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</si>
  <si>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</si>
  <si>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</si>
  <si>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</si>
  <si>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</si>
  <si>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</si>
  <si>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</si>
  <si>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</si>
  <si>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</si>
  <si>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</si>
  <si>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</si>
  <si>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</si>
  <si>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</si>
  <si>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</si>
  <si>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</si>
  <si>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</si>
  <si>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</si>
  <si>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</si>
  <si>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</si>
  <si>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</si>
  <si>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</si>
  <si>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</si>
  <si>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</si>
  <si>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</si>
  <si>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</si>
  <si>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</si>
  <si>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</si>
  <si>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</si>
  <si>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</si>
  <si>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</si>
  <si>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</si>
  <si>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</si>
  <si>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</si>
  <si>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</si>
  <si>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</si>
  <si>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</si>
  <si>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</si>
  <si>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</si>
  <si>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</si>
  <si>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</si>
  <si>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</si>
  <si>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</si>
  <si>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</si>
  <si>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</si>
  <si>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</si>
  <si>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</si>
  <si>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</si>
  <si>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</si>
  <si>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</si>
  <si>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</si>
  <si>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</si>
  <si>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</si>
  <si>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</si>
  <si>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</si>
  <si>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</si>
  <si>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</si>
  <si>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</si>
  <si>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</si>
  <si>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</si>
  <si>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</si>
  <si>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</si>
  <si>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</si>
  <si>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</si>
  <si>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</si>
  <si>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</si>
  <si>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</si>
  <si>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</si>
  <si>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</si>
  <si>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</si>
  <si>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</si>
  <si>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</si>
  <si>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</si>
  <si>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</si>
  <si>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</si>
  <si>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</si>
  <si>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</si>
  <si>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</si>
  <si>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</si>
  <si>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</si>
  <si>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</si>
  <si>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</si>
  <si>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</si>
  <si>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</si>
  <si>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</si>
  <si>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</si>
  <si>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</si>
  <si>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</si>
  <si>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</si>
  <si>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</si>
  <si>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</si>
  <si>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</si>
  <si>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</si>
  <si>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</si>
  <si>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</si>
  <si>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</si>
  <si>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</si>
  <si>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</si>
  <si>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</si>
  <si>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</si>
  <si>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</si>
  <si>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</si>
  <si>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</si>
  <si>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</si>
  <si>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</si>
  <si>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</si>
  <si>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</si>
  <si>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</si>
  <si>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</si>
  <si>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</si>
  <si>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</si>
  <si>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</si>
  <si>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</si>
  <si>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</si>
  <si>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</si>
  <si>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</si>
  <si>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</si>
  <si>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</si>
  <si>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</si>
  <si>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</si>
  <si>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</si>
  <si>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</si>
  <si>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</si>
  <si>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</si>
  <si>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</si>
  <si>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</si>
  <si>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</si>
  <si>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</si>
  <si>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</si>
  <si>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</si>
  <si>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</si>
  <si>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</si>
  <si>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</si>
  <si>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</si>
  <si>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</si>
  <si>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</si>
  <si>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</si>
  <si>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</si>
  <si>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</si>
  <si>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</si>
  <si>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</si>
  <si>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</si>
  <si>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</si>
  <si>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</si>
  <si>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</si>
  <si>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</si>
  <si>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</si>
  <si>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</si>
  <si>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</si>
  <si>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</si>
  <si>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</si>
  <si>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</si>
  <si>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</si>
  <si>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</si>
  <si>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</si>
  <si>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</si>
  <si>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</si>
  <si>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</si>
  <si>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</si>
  <si>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</si>
  <si>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</si>
  <si>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</si>
  <si>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</si>
  <si>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</si>
  <si>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</si>
  <si>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</si>
  <si>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</si>
  <si>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</si>
  <si>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</si>
  <si>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</si>
  <si>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</si>
  <si>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</si>
  <si>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</si>
  <si>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</si>
  <si>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</si>
  <si>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</si>
  <si>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</si>
  <si>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</si>
  <si>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</si>
  <si>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</si>
  <si>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</si>
  <si>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</si>
  <si>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</si>
  <si>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</si>
  <si>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</si>
  <si>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</si>
  <si>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</si>
  <si>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</si>
  <si>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</si>
  <si>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</si>
  <si>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</si>
  <si>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</si>
  <si>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</si>
  <si>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</si>
  <si>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</si>
  <si>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</si>
  <si>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</si>
  <si>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</si>
  <si>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</si>
  <si>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</si>
  <si>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</si>
  <si>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</si>
  <si>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</si>
  <si>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</si>
  <si>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</si>
  <si>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</si>
  <si>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</si>
  <si>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</si>
  <si>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</si>
  <si>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</si>
  <si>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</si>
  <si>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</si>
  <si>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</si>
  <si>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</si>
  <si>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</si>
  <si>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</si>
  <si>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</si>
  <si>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</si>
  <si>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</si>
  <si>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</si>
  <si>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</si>
  <si>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</si>
  <si>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</si>
  <si>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</si>
  <si>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</si>
  <si>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</si>
  <si>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</si>
  <si>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</si>
  <si>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</si>
  <si>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</si>
  <si>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</si>
  <si>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</si>
  <si>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</si>
  <si>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</si>
  <si>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</si>
  <si>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</si>
  <si>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</si>
  <si>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</si>
  <si>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</si>
  <si>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</si>
  <si>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</si>
  <si>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</si>
  <si>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</si>
  <si>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</si>
  <si>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</si>
  <si>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</si>
  <si>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</si>
  <si>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</si>
  <si>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</si>
  <si>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</si>
  <si>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</si>
  <si>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</si>
  <si>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</si>
  <si>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</si>
  <si>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</si>
  <si>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</si>
  <si>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</si>
  <si>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</si>
  <si>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</si>
  <si>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</si>
  <si>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</si>
  <si>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</si>
  <si>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</si>
  <si>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</si>
  <si>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</si>
  <si>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</si>
  <si>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</si>
  <si>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</si>
  <si>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</si>
  <si>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</si>
  <si>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</si>
  <si>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</si>
  <si>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</si>
  <si>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</si>
  <si>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</si>
  <si>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</si>
  <si>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</si>
  <si>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</si>
  <si>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</si>
  <si>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</si>
  <si>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</si>
  <si>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</si>
  <si>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</si>
  <si>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</si>
  <si>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</si>
  <si>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</si>
  <si>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</si>
  <si>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</si>
  <si>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</si>
  <si>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</si>
  <si>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</si>
  <si>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</si>
  <si>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</si>
  <si>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</si>
  <si>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</si>
  <si>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</si>
  <si>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</si>
  <si>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</si>
  <si>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</si>
  <si>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</si>
  <si>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</si>
  <si>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</si>
  <si>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</si>
  <si>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</si>
  <si>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</si>
  <si>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</si>
  <si>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</si>
  <si>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</si>
  <si>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</si>
  <si>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</si>
  <si>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</si>
  <si>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</si>
  <si>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</si>
  <si>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</si>
  <si>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</si>
  <si>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</si>
  <si>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</si>
  <si>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</si>
  <si>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</si>
  <si>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</si>
  <si>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</si>
  <si>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</si>
  <si>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</si>
  <si>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</si>
  <si>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</si>
  <si>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</si>
  <si>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</si>
  <si>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</si>
  <si>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</si>
  <si>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</si>
  <si>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</si>
  <si>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</si>
  <si>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</si>
  <si>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</si>
  <si>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</si>
  <si>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</si>
  <si>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</si>
  <si>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</si>
  <si>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</si>
  <si>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</si>
  <si>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</si>
  <si>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</si>
  <si>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</si>
  <si>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</si>
  <si>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</si>
  <si>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</si>
  <si>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</si>
  <si>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</si>
  <si>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</si>
  <si>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</si>
  <si>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</si>
  <si>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</si>
  <si>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</si>
  <si>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</si>
  <si>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</si>
  <si>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</si>
  <si>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</si>
  <si>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</si>
  <si>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</si>
  <si>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</si>
  <si>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</si>
  <si>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</si>
  <si>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</si>
  <si>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</si>
  <si>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</si>
  <si>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</si>
  <si>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</si>
  <si>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</si>
  <si>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</si>
  <si>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</si>
  <si>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</si>
  <si>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</si>
  <si>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</si>
  <si>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</si>
  <si>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</si>
  <si>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</si>
  <si>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</si>
  <si>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</si>
  <si>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</si>
  <si>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</si>
  <si>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</si>
  <si>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</si>
  <si>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</si>
  <si>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</si>
  <si>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</si>
  <si>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</si>
  <si>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</si>
  <si>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</si>
  <si>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</si>
  <si>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</si>
  <si>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</si>
  <si>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</si>
  <si>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</si>
  <si>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</si>
  <si>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</si>
  <si>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</si>
  <si>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</si>
  <si>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</si>
  <si>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</si>
  <si>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</si>
  <si>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</si>
  <si>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</si>
  <si>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</si>
  <si>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</si>
  <si>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</si>
  <si>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</si>
  <si>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</si>
  <si>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</si>
  <si>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</si>
  <si>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</si>
  <si>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</si>
  <si>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</si>
  <si>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</si>
  <si>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</si>
  <si>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</si>
  <si>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</si>
  <si>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</si>
  <si>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</si>
  <si>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</si>
  <si>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</si>
  <si>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</si>
  <si>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</si>
  <si>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</si>
  <si>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</si>
  <si>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</si>
  <si>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</si>
  <si>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</si>
  <si>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</si>
  <si>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</si>
  <si>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</si>
  <si>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</si>
  <si>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</si>
  <si>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</si>
  <si>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</si>
  <si>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</si>
  <si>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</si>
  <si>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</si>
  <si>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</si>
  <si>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</si>
  <si>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</si>
  <si>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</si>
  <si>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</si>
  <si>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</si>
  <si>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</si>
  <si>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</si>
  <si>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</si>
  <si>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</si>
  <si>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</si>
  <si>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</si>
  <si>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</si>
  <si>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</si>
  <si>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</si>
  <si>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</si>
  <si>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</si>
  <si>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</si>
  <si>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</si>
  <si>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</si>
  <si>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</si>
  <si>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</si>
  <si>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</si>
  <si>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</si>
  <si>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</si>
  <si>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</si>
  <si>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</si>
  <si>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</si>
  <si>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</si>
  <si>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</si>
  <si>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</si>
  <si>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</si>
  <si>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</si>
  <si>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</si>
  <si>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</si>
  <si>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</si>
  <si>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</si>
  <si>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</si>
  <si>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</si>
  <si>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</si>
  <si>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</si>
  <si>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</si>
  <si>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</si>
  <si>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</si>
  <si>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</si>
  <si>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</si>
  <si>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</si>
  <si>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</si>
  <si>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</si>
  <si>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</si>
  <si>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</si>
  <si>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</si>
  <si>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</si>
  <si>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</si>
  <si>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</si>
  <si>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</si>
  <si>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</si>
  <si>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</si>
  <si>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</si>
  <si>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</si>
  <si>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</si>
  <si>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</si>
  <si>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</si>
  <si>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</si>
  <si>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</si>
  <si>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</si>
  <si>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</si>
  <si>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</si>
  <si>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</si>
  <si>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</si>
  <si>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</si>
  <si>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</si>
  <si>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</si>
  <si>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</si>
  <si>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</si>
  <si>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</si>
  <si>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</si>
  <si>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</si>
  <si>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</si>
  <si>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</si>
  <si>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</si>
  <si>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</si>
  <si>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</si>
  <si>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</si>
  <si>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</si>
  <si>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</si>
  <si>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</si>
  <si>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</si>
  <si>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</si>
  <si>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</si>
  <si>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</si>
  <si>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</si>
  <si>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</si>
  <si>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</si>
  <si>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</si>
  <si>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</si>
  <si>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</si>
  <si>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</si>
  <si>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</si>
  <si>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</si>
  <si>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</si>
  <si>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</si>
  <si>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</si>
  <si>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</si>
  <si>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</si>
  <si>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</si>
  <si>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</si>
  <si>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</si>
  <si>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</si>
  <si>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</si>
  <si>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</si>
  <si>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</si>
  <si>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</si>
  <si>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</si>
  <si>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</si>
  <si>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</si>
  <si>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</si>
  <si>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</si>
  <si>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</si>
  <si>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</si>
  <si>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</si>
  <si>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</si>
  <si>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</si>
  <si>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</si>
  <si>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</si>
  <si>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</si>
  <si>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</si>
  <si>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</si>
  <si>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</si>
  <si>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</si>
  <si>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</si>
  <si>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</si>
  <si>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</si>
  <si>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</si>
  <si>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</si>
  <si>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</si>
  <si>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</si>
  <si>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</si>
  <si>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</si>
  <si>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</si>
  <si>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</si>
  <si>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</si>
  <si>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</si>
  <si>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</si>
  <si>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</si>
  <si>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</si>
  <si>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</si>
  <si>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</si>
  <si>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</si>
  <si>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</si>
  <si>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</si>
  <si>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</si>
  <si>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</si>
  <si>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</si>
  <si>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</si>
  <si>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</si>
  <si>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</si>
  <si>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</si>
  <si>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</si>
  <si>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</si>
  <si>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</si>
  <si>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</si>
  <si>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</si>
  <si>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</si>
  <si>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</si>
  <si>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</si>
  <si>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</si>
  <si>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</si>
  <si>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</si>
  <si>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</si>
  <si>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</si>
  <si>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</si>
  <si>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</si>
  <si>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</si>
  <si>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</si>
  <si>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</si>
  <si>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</si>
  <si>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</si>
  <si>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</si>
  <si>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</si>
  <si>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</si>
  <si>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</si>
  <si>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</si>
  <si>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</si>
  <si>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</si>
  <si>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</si>
  <si>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</si>
  <si>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</si>
  <si>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</si>
  <si>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</si>
  <si>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</si>
  <si>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</si>
  <si>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</si>
  <si>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</si>
  <si>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</si>
  <si>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</si>
  <si>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</si>
  <si>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</si>
  <si>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</si>
  <si>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</si>
  <si>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</si>
  <si>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</si>
  <si>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</si>
  <si>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</si>
  <si>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</si>
  <si>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</si>
  <si>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</si>
  <si>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</si>
  <si>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</si>
  <si>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</si>
  <si>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</si>
  <si>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</si>
  <si>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</si>
  <si>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</si>
  <si>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</si>
  <si>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</si>
  <si>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</si>
  <si>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</si>
  <si>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</si>
  <si>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</si>
  <si>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</si>
  <si>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</si>
  <si>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</si>
  <si>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</si>
  <si>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</si>
  <si>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</si>
  <si>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</si>
  <si>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</si>
  <si>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</si>
  <si>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</si>
  <si>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</si>
  <si>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</si>
  <si>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</si>
  <si>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</si>
  <si>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</si>
  <si>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</si>
  <si>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</si>
  <si>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</si>
  <si>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</si>
  <si>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</si>
  <si>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</si>
  <si>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</si>
  <si>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</si>
  <si>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</si>
  <si>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</si>
  <si>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</si>
  <si>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</si>
  <si>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</si>
  <si>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</si>
  <si>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</si>
  <si>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</si>
  <si>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</si>
  <si>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</si>
  <si>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</si>
  <si>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</si>
  <si>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</si>
  <si>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</si>
  <si>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</si>
  <si>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</si>
  <si>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</si>
  <si>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</si>
  <si>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</si>
  <si>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</si>
  <si>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</si>
  <si>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</si>
  <si>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</si>
  <si>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</si>
  <si>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</si>
  <si>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</si>
  <si>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</si>
  <si>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</si>
  <si>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</si>
  <si>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</si>
  <si>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</si>
  <si>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</si>
  <si>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</si>
  <si>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</si>
  <si>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</si>
  <si>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</si>
  <si>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</si>
  <si>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</si>
  <si>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</si>
  <si>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</si>
  <si>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</si>
  <si>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</si>
  <si>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</si>
  <si>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</si>
  <si>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</si>
  <si>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</si>
  <si>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</si>
  <si>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</si>
  <si>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</si>
  <si>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</si>
  <si>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</si>
  <si>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</si>
  <si>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</si>
  <si>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</si>
  <si>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</si>
  <si>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</si>
  <si>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</si>
  <si>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</si>
  <si>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</si>
  <si>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</si>
  <si>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</si>
  <si>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</si>
  <si>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</si>
  <si>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</si>
  <si>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</si>
  <si>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</si>
  <si>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</si>
  <si>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</si>
  <si>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</si>
  <si>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</si>
  <si>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</si>
  <si>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</si>
  <si>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</si>
  <si>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</si>
  <si>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</si>
  <si>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</si>
  <si>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</si>
  <si>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</si>
  <si>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</si>
  <si>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</si>
  <si>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</si>
  <si>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</si>
  <si>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</si>
  <si>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</si>
  <si>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</si>
  <si>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</si>
  <si>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</si>
  <si>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</si>
  <si>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</si>
  <si>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</si>
  <si>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</si>
  <si>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</si>
  <si>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</si>
  <si>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</si>
  <si>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</si>
  <si>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</si>
  <si>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</si>
  <si>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</si>
  <si>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</si>
  <si>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</si>
  <si>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</si>
  <si>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</si>
  <si>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</si>
  <si>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</si>
  <si>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</si>
  <si>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</si>
  <si>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</si>
  <si>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</si>
  <si>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</si>
  <si>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</si>
  <si>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</si>
  <si>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</si>
  <si>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</si>
  <si>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</si>
  <si>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</si>
  <si>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</si>
  <si>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</si>
  <si>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</si>
  <si>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</si>
  <si>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</si>
  <si>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</si>
  <si>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</si>
  <si>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</si>
  <si>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</si>
  <si>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</si>
  <si>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</si>
  <si>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</si>
  <si>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</si>
  <si>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</si>
  <si>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</si>
  <si>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</si>
  <si>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</si>
  <si>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</si>
  <si>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</si>
  <si>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</si>
  <si>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</si>
  <si>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</si>
  <si>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</si>
  <si>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</si>
  <si>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</si>
  <si>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</si>
  <si>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</si>
  <si>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</si>
  <si>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</si>
  <si>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</si>
  <si>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</si>
  <si>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</si>
  <si>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</si>
  <si>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</si>
  <si>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</si>
  <si>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</si>
  <si>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</si>
  <si>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</si>
  <si>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</si>
  <si>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</si>
  <si>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</si>
  <si>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</si>
  <si>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</si>
  <si>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</si>
  <si>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</si>
  <si>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</si>
  <si>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</si>
  <si>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</si>
  <si>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</si>
  <si>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</si>
  <si>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</si>
  <si>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</si>
  <si>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</si>
  <si>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</si>
  <si>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</si>
  <si>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</si>
  <si>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</si>
  <si>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</si>
  <si>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</si>
  <si>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</si>
  <si>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</si>
  <si>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</si>
  <si>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</si>
  <si>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</si>
  <si>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</si>
  <si>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</si>
  <si>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</si>
  <si>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</si>
  <si>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</si>
  <si>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</si>
  <si>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</si>
  <si>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</si>
  <si>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</si>
  <si>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</si>
  <si>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</si>
  <si>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</si>
  <si>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</si>
  <si>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</si>
  <si>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</si>
  <si>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</si>
  <si>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</si>
  <si>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</si>
  <si>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</si>
  <si>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</si>
  <si>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</si>
  <si>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</si>
  <si>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</si>
  <si>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</si>
  <si>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</si>
  <si>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</si>
  <si>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</si>
  <si>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</si>
  <si>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</si>
  <si>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</si>
  <si>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</si>
  <si>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</si>
  <si>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</si>
  <si>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</si>
  <si>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</si>
  <si>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</si>
  <si>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</si>
  <si>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</si>
  <si>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</si>
  <si>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</si>
  <si>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</si>
  <si>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</si>
  <si>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</si>
  <si>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</si>
  <si>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</si>
  <si>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</si>
  <si>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</si>
  <si>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</si>
  <si>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</si>
  <si>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</si>
  <si>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</si>
  <si>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</si>
  <si>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</si>
  <si>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</si>
  <si>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</si>
  <si>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</si>
  <si>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</si>
  <si>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</si>
  <si>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</si>
  <si>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</si>
  <si>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</si>
  <si>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</si>
  <si>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</si>
  <si>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</si>
  <si>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</si>
  <si>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</si>
  <si>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</si>
  <si>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</si>
  <si>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</si>
  <si>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</si>
  <si>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</si>
  <si>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</si>
  <si>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</si>
  <si>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</si>
  <si>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</si>
  <si>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</si>
  <si>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</si>
  <si>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</si>
  <si>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</si>
  <si>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</si>
  <si>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</si>
  <si>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</si>
  <si>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</si>
  <si>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</si>
  <si>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</si>
  <si>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</si>
  <si>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</si>
  <si>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</si>
  <si>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</si>
  <si>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</si>
  <si>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</si>
  <si>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</si>
  <si>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</si>
  <si>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</si>
  <si>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</si>
  <si>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</si>
  <si>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</si>
  <si>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</si>
  <si>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</si>
  <si>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</si>
  <si>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</si>
  <si>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</si>
  <si>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</si>
  <si>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</si>
  <si>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</si>
  <si>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</si>
  <si>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</si>
  <si>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</si>
  <si>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</si>
  <si>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</si>
  <si>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</si>
  <si>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</si>
  <si>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</si>
  <si>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</si>
  <si>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</si>
  <si>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</si>
  <si>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</si>
  <si>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</si>
  <si>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</si>
  <si>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</si>
  <si>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</si>
  <si>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</si>
  <si>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</si>
  <si>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</si>
  <si>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</si>
  <si>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</si>
  <si>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</si>
  <si>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</si>
  <si>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</si>
  <si>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</si>
  <si>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</si>
  <si>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</si>
  <si>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</si>
  <si>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</si>
  <si>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</si>
  <si>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</si>
  <si>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</si>
  <si>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</si>
  <si>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</si>
  <si>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</si>
  <si>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</si>
  <si>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</si>
  <si>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</si>
  <si>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</si>
  <si>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</si>
  <si>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</si>
  <si>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</si>
  <si>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</si>
  <si>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</si>
  <si>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</si>
  <si>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</si>
  <si>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</si>
  <si>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</si>
  <si>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</si>
  <si>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</si>
  <si>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</si>
  <si>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</si>
  <si>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</si>
  <si>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</si>
  <si>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</si>
  <si>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</si>
  <si>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</si>
  <si>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</si>
  <si>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</si>
  <si>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</si>
  <si>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</si>
  <si>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</si>
  <si>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</si>
  <si>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</si>
  <si>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</si>
  <si>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</si>
  <si>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</si>
  <si>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</si>
  <si>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</si>
  <si>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</si>
  <si>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</si>
  <si>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</si>
  <si>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</si>
  <si>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</si>
  <si>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</si>
  <si>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</si>
  <si>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</si>
  <si>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</si>
  <si>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</si>
  <si>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</si>
  <si>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</si>
  <si>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</si>
  <si>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</si>
  <si>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</si>
  <si>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</si>
  <si>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</si>
  <si>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</si>
  <si>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</si>
  <si>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</si>
  <si>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</si>
  <si>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</si>
  <si>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</si>
  <si>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</si>
  <si>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</si>
  <si>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</si>
  <si>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</si>
  <si>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</si>
  <si>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</si>
  <si>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</si>
  <si>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</si>
  <si>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</si>
  <si>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</si>
  <si>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</si>
  <si>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</si>
  <si>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</si>
  <si>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</si>
  <si>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</si>
  <si>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</si>
  <si>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</si>
  <si>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</si>
  <si>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</si>
  <si>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</si>
  <si>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</si>
  <si>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</si>
  <si>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</si>
  <si>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</si>
  <si>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</si>
  <si>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</si>
  <si>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</si>
  <si>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</si>
  <si>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</si>
  <si>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</si>
  <si>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</si>
  <si>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</si>
  <si>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</si>
  <si>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</si>
  <si>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</si>
  <si>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</si>
  <si>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</si>
  <si>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</si>
  <si>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</si>
  <si>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</si>
  <si>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</si>
  <si>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</si>
  <si>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</si>
  <si>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</si>
  <si>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</si>
  <si>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</si>
  <si>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</si>
  <si>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</si>
  <si>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</si>
  <si>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</si>
  <si>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</si>
  <si>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</si>
  <si>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</si>
  <si>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</si>
  <si>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</si>
  <si>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</si>
  <si>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</si>
  <si>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</si>
  <si>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</si>
  <si>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</si>
  <si>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</si>
  <si>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</si>
  <si>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</si>
  <si>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</si>
  <si>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</si>
  <si>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</si>
  <si>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</si>
  <si>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</si>
  <si>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</si>
  <si>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</si>
  <si>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</si>
  <si>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</si>
  <si>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</si>
  <si>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</si>
  <si>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</si>
  <si>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</si>
  <si>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</si>
  <si>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</si>
  <si>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</si>
  <si>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</si>
  <si>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</si>
  <si>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</si>
  <si>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</si>
  <si>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</si>
  <si>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</si>
  <si>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</si>
  <si>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</si>
  <si>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</si>
  <si>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</si>
  <si>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</si>
  <si>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</si>
  <si>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</si>
  <si>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</si>
  <si>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</si>
  <si>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</si>
  <si>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</si>
  <si>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</si>
  <si>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</si>
  <si>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</si>
  <si>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</si>
  <si>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</si>
  <si>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</si>
  <si>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</si>
  <si>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</si>
  <si>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</si>
  <si>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</si>
  <si>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</si>
  <si>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</si>
  <si>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</si>
  <si>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</si>
  <si>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</si>
  <si>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</si>
  <si>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</si>
  <si>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</si>
  <si>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</si>
  <si>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</si>
  <si>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</si>
  <si>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</si>
  <si>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</si>
  <si>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</si>
  <si>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</si>
  <si>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</si>
  <si>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</si>
  <si>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</si>
  <si>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</si>
  <si>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</si>
  <si>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</si>
  <si>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</si>
  <si>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</si>
  <si>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</si>
  <si>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</si>
  <si>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</si>
  <si>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</si>
  <si>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</si>
  <si>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</si>
  <si>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</si>
  <si>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</si>
  <si>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</si>
  <si>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</si>
  <si>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</si>
  <si>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</si>
  <si>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</si>
  <si>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</si>
  <si>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</si>
  <si>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</si>
  <si>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</si>
  <si>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</si>
  <si>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</si>
  <si>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</si>
  <si>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</si>
  <si>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</si>
  <si>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</si>
  <si>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</si>
  <si>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</si>
  <si>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</si>
  <si>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</si>
  <si>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</si>
  <si>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</si>
  <si>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</si>
  <si>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</si>
  <si>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</si>
  <si>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</si>
  <si>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</si>
  <si>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</si>
  <si>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</si>
  <si>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</si>
  <si>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</si>
  <si>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</si>
  <si>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</si>
  <si>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</si>
  <si>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</si>
  <si>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</si>
  <si>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</si>
  <si>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</si>
  <si>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</si>
  <si>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</si>
  <si>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</si>
  <si>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</si>
  <si>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</si>
  <si>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</si>
  <si>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</si>
  <si>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</si>
  <si>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</si>
  <si>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</si>
  <si>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</si>
  <si>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</si>
  <si>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</si>
  <si>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</si>
  <si>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</si>
  <si>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</si>
  <si>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</si>
  <si>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</si>
  <si>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</si>
  <si>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</si>
  <si>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</si>
  <si>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</si>
  <si>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</si>
  <si>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</si>
  <si>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</si>
  <si>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</si>
  <si>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</si>
  <si>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</si>
  <si>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</si>
  <si>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</si>
  <si>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</si>
  <si>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</si>
  <si>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</si>
  <si>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</si>
  <si>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</si>
  <si>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</si>
  <si>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</si>
  <si>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</si>
  <si>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</si>
  <si>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</si>
  <si>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</si>
  <si>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</si>
  <si>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</si>
  <si>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</si>
  <si>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</si>
  <si>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</si>
  <si>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</si>
  <si>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</si>
  <si>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</si>
  <si>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</si>
  <si>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</si>
  <si>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</si>
  <si>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</si>
  <si>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</si>
  <si>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</si>
  <si>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</si>
  <si>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</si>
  <si>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</si>
  <si>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</si>
  <si>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</si>
  <si>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</si>
  <si>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</si>
  <si>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</si>
  <si>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</si>
  <si>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</si>
  <si>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</si>
  <si>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</si>
  <si>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</si>
  <si>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</si>
  <si>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</si>
  <si>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</si>
  <si>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</si>
  <si>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</si>
  <si>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</si>
  <si>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</si>
  <si>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</si>
  <si>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</si>
  <si>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</si>
  <si>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</si>
  <si>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</si>
  <si>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</si>
  <si>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</si>
  <si>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</si>
  <si>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</si>
  <si>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</si>
  <si>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</si>
  <si>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</si>
  <si>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</si>
  <si>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</si>
  <si>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</si>
  <si>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</si>
  <si>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</si>
  <si>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</si>
  <si>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</si>
  <si>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</si>
  <si>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</si>
  <si>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</si>
  <si>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</si>
  <si>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</si>
  <si>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</si>
  <si>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</si>
  <si>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</si>
  <si>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</si>
  <si>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</si>
  <si>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</si>
  <si>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</si>
  <si>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</si>
  <si>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</si>
  <si>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</si>
  <si>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</si>
  <si>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</si>
  <si>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</si>
  <si>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</si>
  <si>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</si>
  <si>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</si>
  <si>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</si>
  <si>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</si>
  <si>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</si>
  <si>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</si>
  <si>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</si>
  <si>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</si>
  <si>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</si>
  <si>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</si>
  <si>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</si>
  <si>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</si>
  <si>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</si>
  <si>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</si>
  <si>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</si>
  <si>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</si>
  <si>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</si>
  <si>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</si>
  <si>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</si>
  <si>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</si>
  <si>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</si>
  <si>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</si>
  <si>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</si>
  <si>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</si>
  <si>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</si>
  <si>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</si>
  <si>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</si>
  <si>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</si>
  <si>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</si>
  <si>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</si>
  <si>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</si>
  <si>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</si>
  <si>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</si>
  <si>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</si>
  <si>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</si>
  <si>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</si>
  <si>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</si>
  <si>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</si>
  <si>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</si>
  <si>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</si>
  <si>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</si>
  <si>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</si>
  <si>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</si>
  <si>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</si>
  <si>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</si>
  <si>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</si>
  <si>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</si>
  <si>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</si>
  <si>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</si>
  <si>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</si>
  <si>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</si>
  <si>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</si>
  <si>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</si>
  <si>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</si>
  <si>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</si>
  <si>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</si>
  <si>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</si>
  <si>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</si>
  <si>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</si>
  <si>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</si>
  <si>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</si>
  <si>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</si>
  <si>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</si>
  <si>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</si>
  <si>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</si>
  <si>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</si>
  <si>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</si>
  <si>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</si>
  <si>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</si>
  <si>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</si>
  <si>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</si>
  <si>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</si>
  <si>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</si>
  <si>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</si>
  <si>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</si>
  <si>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</si>
  <si>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</si>
  <si>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</si>
  <si>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</si>
  <si>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</si>
  <si>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</si>
  <si>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</si>
  <si>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</si>
  <si>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</si>
  <si>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</si>
  <si>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</si>
  <si>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</si>
  <si>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</si>
  <si>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</si>
  <si>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</si>
  <si>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</si>
  <si>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</si>
  <si>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</si>
  <si>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</si>
  <si>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</si>
  <si>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</si>
  <si>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</si>
  <si>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</si>
  <si>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</si>
  <si>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</si>
  <si>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</si>
  <si>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</si>
  <si>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</si>
  <si>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</si>
  <si>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</si>
  <si>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</si>
  <si>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</si>
  <si>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</si>
  <si>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</si>
  <si>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</si>
  <si>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</si>
  <si>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</si>
  <si>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</si>
  <si>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</si>
  <si>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</si>
  <si>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</si>
  <si>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</si>
  <si>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</si>
  <si>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</si>
  <si>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</si>
  <si>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</si>
  <si>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</si>
  <si>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</si>
  <si>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</si>
  <si>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</si>
  <si>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</si>
  <si>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</si>
  <si>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</si>
  <si>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</si>
  <si>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</si>
  <si>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</si>
  <si>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</si>
  <si>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</si>
  <si>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</si>
  <si>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</si>
  <si>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</si>
  <si>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</si>
  <si>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</si>
  <si>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</si>
  <si>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</si>
  <si>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</si>
  <si>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</si>
  <si>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</si>
  <si>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</si>
  <si>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</si>
  <si>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</si>
  <si>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</si>
  <si>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</si>
  <si>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</si>
  <si>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</si>
  <si>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</si>
  <si>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</si>
  <si>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</si>
  <si>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</si>
  <si>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</si>
  <si>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</si>
  <si>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</si>
  <si>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</si>
  <si>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</si>
  <si>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</si>
  <si>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</si>
  <si>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</si>
  <si>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</si>
  <si>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</si>
  <si>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</si>
  <si>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</si>
  <si>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</si>
  <si>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</si>
  <si>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</si>
  <si>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</si>
  <si>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</si>
  <si>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</si>
  <si>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</si>
  <si>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</si>
  <si>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</si>
  <si>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</si>
  <si>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</si>
  <si>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</si>
  <si>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</si>
  <si>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</si>
  <si>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</si>
  <si>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</si>
  <si>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</si>
  <si>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</si>
  <si>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</si>
  <si>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</si>
  <si>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</si>
  <si>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</si>
  <si>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</si>
  <si>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</si>
  <si>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</si>
  <si>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</si>
  <si>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</si>
  <si>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</si>
  <si>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</si>
  <si>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</si>
  <si>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</si>
  <si>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</si>
  <si>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</si>
  <si>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</si>
  <si>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</si>
  <si>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</si>
  <si>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</si>
  <si>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</si>
  <si>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</si>
  <si>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</si>
  <si>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</si>
  <si>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</si>
  <si>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</si>
  <si>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</si>
  <si>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</si>
  <si>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</si>
  <si>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</si>
  <si>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</si>
  <si>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</si>
  <si>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</si>
  <si>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</si>
  <si>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</si>
  <si>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</si>
  <si>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</si>
  <si>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</si>
  <si>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</si>
  <si>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</si>
  <si>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</si>
  <si>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</si>
  <si>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</si>
  <si>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</si>
  <si>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</si>
  <si>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</si>
  <si>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</si>
  <si>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</si>
  <si>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</si>
  <si>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</si>
  <si>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</si>
  <si>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</si>
  <si>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</si>
  <si>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</si>
  <si>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</si>
  <si>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</si>
  <si>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</si>
  <si>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</si>
  <si>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</si>
  <si>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</si>
  <si>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</si>
  <si>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</si>
  <si>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</si>
  <si>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</si>
  <si>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</si>
  <si>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</si>
  <si>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</si>
  <si>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</si>
  <si>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</si>
  <si>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</si>
  <si>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</si>
  <si>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</si>
  <si>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</si>
  <si>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</si>
  <si>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</si>
  <si>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</si>
  <si>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</si>
  <si>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</si>
  <si>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</si>
  <si>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</si>
  <si>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</si>
  <si>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</si>
  <si>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</si>
  <si>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</si>
  <si>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</si>
  <si>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</si>
  <si>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</si>
  <si>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</si>
  <si>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</si>
  <si>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</si>
  <si>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</si>
  <si>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</si>
  <si>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</si>
  <si>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</si>
  <si>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</si>
  <si>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</si>
  <si>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</si>
  <si>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</si>
  <si>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</si>
  <si>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</si>
  <si>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</si>
  <si>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</si>
  <si>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</si>
  <si>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</si>
  <si>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</si>
  <si>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</si>
  <si>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</si>
  <si>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</si>
  <si>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</si>
  <si>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</si>
  <si>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</si>
  <si>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</si>
  <si>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</si>
  <si>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</si>
  <si>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</si>
  <si>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</si>
  <si>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</si>
  <si>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</si>
  <si>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</si>
  <si>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</si>
  <si>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</si>
  <si>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</si>
  <si>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</si>
  <si>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</si>
  <si>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</si>
  <si>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</si>
  <si>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</si>
  <si>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</si>
  <si>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</si>
  <si>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</si>
  <si>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</si>
  <si>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</si>
  <si>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</si>
  <si>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</si>
  <si>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</si>
  <si>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</si>
  <si>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</si>
  <si>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</si>
  <si>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</si>
  <si>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</si>
  <si>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</si>
  <si>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</si>
  <si>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</si>
  <si>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</si>
  <si>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</si>
  <si>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</si>
  <si>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</si>
  <si>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</si>
  <si>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</si>
  <si>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</si>
  <si>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</si>
  <si>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</si>
  <si>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</si>
  <si>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</si>
  <si>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</si>
  <si>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</si>
  <si>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</si>
  <si>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</si>
  <si>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</si>
  <si>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</si>
  <si>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</si>
  <si>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</si>
  <si>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</si>
  <si>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</si>
  <si>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</si>
  <si>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</si>
  <si>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</si>
  <si>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</si>
  <si>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</si>
  <si>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</si>
  <si>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</si>
  <si>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</si>
  <si>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</si>
  <si>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</si>
  <si>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</si>
  <si>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</si>
  <si>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</si>
  <si>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</si>
  <si>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</si>
  <si>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</si>
  <si>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</si>
  <si>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</si>
  <si>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</si>
  <si>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</si>
  <si>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</si>
  <si>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</si>
  <si>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</si>
  <si>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</si>
  <si>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</si>
  <si>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</si>
  <si>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</si>
  <si>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</si>
  <si>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</si>
  <si>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</si>
  <si>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</si>
  <si>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</si>
  <si>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</si>
  <si>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</si>
  <si>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</si>
  <si>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</si>
  <si>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</si>
  <si>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</si>
  <si>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</si>
  <si>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</si>
  <si>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</si>
  <si>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</si>
  <si>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</si>
  <si>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</si>
  <si>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</si>
  <si>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</si>
  <si>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</si>
  <si>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</si>
  <si>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</si>
  <si>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</si>
  <si>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</si>
  <si>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</si>
  <si>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</si>
  <si>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</si>
  <si>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</si>
  <si>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</si>
  <si>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</si>
  <si>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</si>
  <si>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</si>
  <si>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</si>
  <si>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</si>
  <si>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</si>
  <si>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</si>
  <si>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</si>
  <si>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</si>
  <si>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</si>
  <si>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</si>
  <si>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</si>
  <si>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</si>
  <si>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</si>
  <si>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</si>
  <si>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</si>
  <si>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</si>
  <si>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</si>
  <si>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</si>
  <si>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</si>
  <si>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</si>
  <si>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</si>
  <si>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</si>
  <si>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</si>
  <si>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</si>
  <si>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</si>
  <si>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</si>
  <si>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</si>
  <si>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</si>
  <si>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</si>
  <si>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</si>
  <si>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</si>
  <si>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</si>
  <si>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</si>
  <si>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</si>
  <si>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</si>
  <si>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</si>
  <si>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</si>
  <si>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</si>
  <si>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</si>
  <si>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</si>
  <si>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</si>
  <si>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</si>
  <si>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</si>
  <si>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</si>
  <si>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</si>
  <si>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</si>
  <si>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</si>
  <si>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</si>
  <si>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</si>
  <si>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</si>
  <si>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</si>
  <si>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</si>
  <si>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</si>
  <si>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</si>
  <si>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</si>
  <si>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</si>
  <si>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</si>
  <si>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</si>
  <si>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</si>
  <si>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</si>
  <si>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</si>
  <si>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</si>
  <si>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</si>
  <si>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</si>
  <si>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</si>
  <si>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</si>
  <si>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</si>
  <si>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</si>
  <si>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</si>
  <si>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</si>
  <si>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</si>
  <si>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</si>
  <si>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</si>
  <si>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</si>
  <si>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</si>
  <si>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</si>
  <si>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</si>
  <si>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</si>
  <si>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</si>
  <si>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</si>
  <si>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</si>
  <si>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</si>
  <si>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</si>
  <si>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</si>
  <si>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</si>
  <si>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</si>
  <si>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</si>
  <si>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</si>
  <si>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</si>
  <si>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</si>
  <si>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</si>
  <si>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</si>
  <si>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</si>
  <si>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</si>
  <si>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</si>
  <si>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</si>
  <si>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</si>
  <si>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</si>
  <si>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</si>
  <si>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</si>
  <si>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</si>
  <si>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</si>
  <si>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</si>
  <si>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</si>
  <si>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</si>
  <si>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</si>
  <si>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</si>
  <si>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</si>
  <si>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</si>
  <si>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</si>
  <si>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</si>
  <si>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</si>
  <si>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</si>
  <si>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</si>
  <si>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</si>
  <si>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</si>
  <si>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</si>
  <si>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</si>
  <si>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</si>
  <si>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</si>
  <si>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</si>
  <si>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</si>
  <si>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</si>
  <si>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</si>
  <si>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</si>
  <si>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</si>
  <si>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</si>
  <si>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</si>
  <si>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</si>
  <si>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</si>
  <si>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</si>
  <si>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</si>
  <si>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</si>
  <si>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</si>
  <si>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</si>
  <si>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</si>
  <si>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</si>
  <si>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</si>
  <si>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</si>
  <si>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</si>
  <si>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</si>
  <si>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</si>
  <si>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</si>
  <si>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</si>
  <si>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</si>
  <si>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</si>
  <si>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</si>
  <si>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</si>
  <si>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</si>
  <si>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</si>
  <si>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</si>
  <si>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</si>
  <si>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</si>
  <si>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</si>
  <si>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</si>
  <si>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</si>
  <si>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</si>
  <si>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</si>
  <si>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</si>
  <si>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</si>
  <si>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</si>
  <si>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</si>
  <si>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</si>
  <si>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</si>
  <si>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</si>
  <si>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</si>
  <si>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</si>
  <si>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</si>
  <si>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</si>
  <si>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</si>
  <si>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</si>
  <si>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</si>
  <si>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</si>
  <si>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</si>
  <si>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</si>
  <si>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</si>
  <si>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</si>
  <si>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</si>
  <si>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</si>
  <si>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</si>
  <si>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</si>
  <si>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</si>
  <si>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</si>
  <si>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</si>
  <si>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</si>
  <si>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</si>
  <si>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</si>
  <si>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</si>
  <si>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</si>
  <si>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</si>
  <si>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</si>
  <si>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</si>
  <si>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</si>
  <si>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</si>
  <si>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</si>
  <si>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</si>
  <si>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</si>
  <si>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</si>
  <si>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</si>
  <si>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</si>
  <si>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</si>
  <si>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</si>
  <si>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</si>
  <si>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</si>
  <si>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</si>
  <si>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</si>
  <si>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</si>
  <si>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</si>
  <si>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</si>
  <si>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</si>
  <si>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</si>
  <si>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</si>
  <si>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</si>
  <si>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</si>
  <si>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</si>
  <si>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</si>
  <si>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</si>
  <si>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</si>
  <si>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</si>
  <si>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</si>
  <si>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</si>
  <si>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</si>
  <si>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</si>
  <si>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</si>
  <si>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</si>
  <si>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</si>
  <si>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</si>
  <si>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</si>
  <si>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</si>
  <si>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</si>
  <si>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</si>
  <si>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</si>
  <si>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</si>
  <si>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</si>
  <si>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</si>
  <si>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</si>
  <si>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</si>
  <si>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</si>
  <si>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</si>
  <si>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</si>
  <si>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</si>
  <si>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</si>
  <si>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</si>
  <si>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</si>
  <si>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</si>
  <si>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</si>
  <si>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</si>
  <si>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</si>
  <si>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</si>
  <si>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</si>
  <si>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</si>
  <si>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</si>
  <si>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</si>
  <si>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</si>
  <si>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</si>
  <si>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</si>
  <si>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</si>
  <si>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</si>
  <si>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</si>
  <si>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</si>
  <si>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</si>
  <si>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</si>
  <si>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</si>
  <si>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</si>
  <si>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</si>
  <si>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</si>
  <si>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</si>
  <si>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</si>
  <si>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</si>
  <si>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</si>
  <si>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</si>
  <si>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</si>
  <si>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</si>
  <si>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</si>
  <si>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</si>
  <si>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</si>
  <si>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</si>
  <si>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</si>
  <si>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</si>
  <si>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</si>
  <si>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</si>
  <si>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</si>
  <si>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</si>
  <si>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</si>
  <si>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</si>
  <si>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</si>
  <si>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</si>
  <si>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</si>
  <si>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</si>
  <si>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</si>
  <si>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</si>
  <si>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</si>
  <si>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</si>
  <si>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</si>
  <si>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</si>
  <si>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</si>
  <si>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</si>
  <si>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</si>
  <si>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</si>
  <si>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</si>
  <si>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</si>
  <si>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</si>
  <si>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</si>
  <si>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</si>
  <si>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</si>
  <si>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</si>
  <si>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</si>
  <si>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</si>
  <si>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</si>
  <si>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</si>
  <si>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</si>
  <si>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</si>
  <si>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</si>
  <si>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</si>
  <si>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</si>
  <si>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</si>
  <si>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</si>
  <si>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</si>
  <si>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</si>
  <si>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</si>
  <si>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</si>
  <si>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</si>
  <si>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</si>
  <si>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</si>
  <si>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</si>
  <si>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</si>
  <si>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</si>
  <si>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</si>
  <si>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</si>
  <si>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</si>
  <si>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</si>
  <si>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</si>
  <si>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</si>
  <si>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</si>
  <si>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</si>
  <si>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</si>
  <si>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</si>
  <si>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</si>
  <si>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</si>
  <si>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</si>
  <si>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</si>
  <si>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</si>
  <si>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</si>
  <si>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</si>
  <si>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</si>
  <si>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</si>
  <si>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</si>
  <si>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</si>
  <si>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</si>
  <si>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</si>
  <si>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</si>
  <si>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</si>
  <si>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</si>
  <si>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</si>
  <si>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</si>
  <si>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</si>
  <si>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</si>
  <si>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</si>
  <si>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</si>
  <si>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</si>
  <si>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</si>
  <si>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</si>
  <si>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</si>
  <si>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</si>
  <si>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</si>
  <si>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</si>
  <si>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</si>
  <si>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</si>
  <si>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</si>
  <si>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</si>
  <si>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</si>
  <si>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</si>
  <si>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</si>
  <si>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</si>
  <si>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</si>
  <si>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</si>
  <si>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</si>
  <si>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</si>
  <si>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</si>
  <si>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</si>
  <si>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</si>
  <si>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</si>
  <si>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</si>
  <si>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</si>
  <si>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</si>
  <si>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</si>
  <si>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</si>
  <si>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</si>
  <si>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</si>
  <si>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</si>
  <si>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</si>
  <si>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</si>
  <si>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</si>
  <si>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</si>
  <si>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</si>
  <si>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</si>
  <si>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</si>
  <si>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</si>
  <si>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</si>
  <si>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</si>
  <si>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</si>
  <si>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</si>
  <si>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</si>
  <si>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</si>
  <si>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</si>
  <si>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</si>
  <si>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</si>
  <si>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</si>
  <si>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</si>
  <si>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</si>
  <si>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</si>
  <si>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</si>
  <si>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</si>
  <si>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</si>
  <si>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</si>
  <si>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</si>
  <si>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</si>
  <si>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</si>
  <si>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</si>
  <si>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</si>
  <si>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</si>
  <si>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</si>
  <si>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</si>
  <si>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</si>
  <si>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</si>
  <si>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</si>
  <si>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</si>
  <si>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</si>
  <si>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</si>
  <si>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</si>
  <si>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</si>
  <si>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</si>
  <si>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</si>
  <si>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</si>
  <si>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</si>
  <si>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</si>
  <si>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</si>
  <si>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</si>
  <si>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</si>
  <si>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</si>
  <si>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</si>
  <si>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</si>
  <si>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</si>
  <si>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</si>
  <si>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</si>
  <si>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</si>
  <si>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</si>
  <si>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</si>
  <si>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</si>
  <si>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</si>
  <si>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</si>
  <si>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</si>
  <si>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</si>
  <si>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</si>
  <si>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</si>
  <si>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</si>
  <si>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</si>
  <si>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</si>
  <si>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</si>
  <si>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</si>
  <si>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</si>
  <si>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</si>
  <si>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</si>
  <si>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</si>
  <si>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</si>
  <si>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</si>
  <si>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</si>
  <si>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</si>
  <si>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</si>
  <si>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</si>
  <si>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</si>
  <si>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</si>
  <si>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</si>
  <si>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</si>
  <si>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</si>
  <si>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</si>
  <si>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</si>
  <si>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</si>
  <si>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</si>
  <si>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</si>
  <si>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</si>
  <si>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</si>
  <si>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</si>
  <si>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</si>
  <si>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</si>
  <si>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</si>
  <si>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</si>
  <si>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</si>
  <si>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</si>
  <si>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</si>
  <si>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</si>
  <si>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</si>
  <si>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</si>
  <si>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</si>
  <si>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</si>
  <si>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</si>
  <si>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</si>
  <si>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</si>
  <si>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</si>
  <si>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</si>
  <si>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</si>
  <si>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</si>
  <si>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</si>
  <si>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</si>
  <si>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</si>
  <si>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</si>
  <si>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</si>
  <si>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</si>
  <si>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</si>
  <si>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</si>
  <si>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</si>
  <si>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</si>
  <si>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</si>
  <si>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</si>
  <si>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</si>
  <si>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</si>
  <si>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</si>
  <si>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</si>
  <si>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</si>
  <si>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</si>
  <si>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</si>
  <si>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</si>
  <si>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</si>
  <si>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</si>
  <si>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</si>
  <si>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</si>
  <si>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</si>
  <si>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</si>
  <si>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</si>
  <si>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</si>
  <si>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</si>
  <si>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</si>
  <si>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</si>
  <si>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</si>
  <si>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</si>
  <si>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</si>
  <si>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</si>
  <si>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</si>
  <si>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</si>
  <si>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</si>
  <si>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</si>
  <si>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</si>
  <si>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</si>
  <si>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</si>
  <si>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</si>
  <si>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</si>
  <si>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</si>
  <si>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</si>
  <si>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</si>
  <si>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</si>
  <si>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</si>
  <si>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</si>
  <si>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</si>
  <si>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</si>
  <si>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</si>
  <si>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</si>
  <si>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</si>
  <si>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</si>
  <si>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</si>
  <si>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</si>
  <si>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</si>
  <si>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</si>
  <si>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</si>
  <si>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</si>
  <si>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</si>
  <si>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</si>
  <si>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</si>
  <si>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</si>
  <si>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</si>
  <si>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</si>
  <si>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</si>
  <si>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</si>
  <si>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</si>
  <si>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</si>
  <si>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</si>
  <si>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</si>
  <si>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</si>
  <si>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</si>
  <si>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</si>
  <si>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</si>
  <si>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</si>
  <si>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</si>
  <si>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</si>
  <si>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</si>
  <si>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</si>
  <si>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</si>
  <si>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</si>
  <si>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</si>
  <si>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</si>
  <si>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</si>
  <si>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</si>
  <si>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</si>
  <si>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</si>
  <si>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</si>
  <si>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</si>
  <si>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</si>
  <si>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</si>
  <si>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</si>
  <si>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</si>
  <si>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</si>
  <si>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</si>
  <si>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</si>
  <si>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</si>
  <si>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</si>
  <si>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</si>
  <si>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</si>
  <si>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</si>
  <si>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</si>
  <si>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</si>
  <si>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</si>
  <si>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</si>
  <si>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</si>
  <si>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</si>
  <si>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</si>
  <si>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</si>
  <si>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</si>
  <si>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</si>
  <si>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</si>
  <si>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</si>
  <si>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</si>
  <si>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</si>
  <si>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</si>
  <si>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</si>
  <si>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</si>
  <si>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</si>
  <si>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</si>
  <si>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</si>
  <si>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</si>
  <si>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</si>
  <si>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</si>
  <si>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</si>
  <si>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</si>
  <si>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</si>
  <si>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</si>
  <si>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</si>
  <si>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</si>
  <si>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</si>
  <si>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</si>
  <si>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</si>
  <si>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</si>
  <si>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</si>
  <si>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</si>
  <si>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</si>
  <si>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</si>
  <si>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</si>
  <si>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</si>
  <si>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</si>
  <si>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</si>
  <si>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</si>
  <si>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</si>
  <si>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</si>
  <si>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</si>
  <si>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</si>
  <si>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</si>
  <si>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</si>
  <si>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</si>
  <si>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</si>
  <si>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</si>
  <si>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</si>
  <si>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</si>
  <si>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</si>
  <si>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</si>
  <si>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</si>
  <si>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</si>
  <si>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</si>
  <si>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</si>
  <si>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</si>
  <si>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</si>
  <si>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</si>
  <si>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</si>
  <si>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</si>
  <si>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</si>
  <si>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</si>
  <si>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</si>
  <si>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</si>
  <si>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</si>
  <si>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</si>
  <si>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</si>
  <si>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</si>
  <si>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</si>
  <si>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</si>
  <si>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</si>
  <si>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</si>
  <si>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</si>
  <si>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</si>
  <si>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</si>
  <si>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</si>
  <si>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</si>
  <si>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</si>
  <si>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</si>
  <si>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</si>
  <si>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</si>
  <si>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</si>
  <si>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</si>
  <si>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</si>
  <si>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</si>
  <si>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</si>
  <si>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</si>
  <si>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</si>
  <si>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</si>
  <si>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</si>
  <si>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</si>
  <si>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</si>
  <si>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</si>
  <si>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</si>
  <si>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</si>
  <si>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</si>
  <si>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</si>
  <si>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</si>
  <si>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</si>
  <si>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</si>
  <si>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</si>
  <si>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</si>
  <si>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</si>
  <si>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</si>
  <si>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</si>
  <si>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</si>
  <si>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</si>
  <si>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</si>
  <si>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</si>
  <si>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</si>
  <si>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</si>
  <si>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</si>
  <si>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</si>
  <si>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</si>
  <si>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</si>
  <si>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</si>
  <si>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</si>
  <si>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</si>
  <si>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</si>
  <si>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</si>
  <si>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</si>
  <si>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</si>
  <si>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</si>
  <si>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</si>
  <si>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</si>
  <si>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</si>
  <si>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</si>
  <si>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</si>
  <si>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</si>
  <si>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</si>
  <si>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</si>
  <si>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</si>
  <si>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</si>
  <si>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</si>
  <si>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</si>
  <si>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</si>
  <si>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</si>
  <si>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</si>
  <si>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</si>
  <si>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</si>
  <si>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</si>
  <si>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</si>
  <si>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</si>
  <si>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</si>
  <si>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</si>
  <si>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</si>
  <si>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</si>
  <si>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</si>
  <si>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</si>
  <si>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</si>
  <si>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</si>
  <si>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</si>
  <si>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</si>
  <si>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</si>
  <si>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</si>
  <si>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</si>
  <si>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</si>
  <si>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</si>
  <si>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</si>
  <si>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</si>
  <si>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</si>
  <si>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</si>
  <si>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</si>
  <si>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</si>
  <si>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</si>
  <si>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</si>
  <si>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</si>
  <si>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</si>
  <si>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</si>
  <si>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</si>
  <si>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</si>
  <si>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</si>
  <si>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</si>
  <si>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</si>
  <si>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</si>
  <si>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</si>
  <si>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</si>
  <si>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</si>
  <si>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</si>
  <si>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</si>
  <si>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</si>
  <si>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</si>
  <si>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</si>
  <si>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</si>
  <si>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</si>
  <si>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</si>
  <si>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</si>
  <si>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</si>
  <si>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</si>
  <si>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</si>
  <si>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</si>
  <si>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</si>
  <si>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</si>
  <si>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</si>
  <si>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</si>
  <si>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</si>
  <si>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</si>
  <si>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</si>
  <si>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</si>
  <si>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</si>
  <si>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</si>
  <si>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</si>
  <si>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</si>
  <si>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</si>
  <si>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</si>
  <si>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</si>
  <si>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</si>
  <si>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</si>
  <si>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</si>
  <si>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</si>
  <si>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</si>
  <si>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</si>
  <si>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</si>
  <si>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</si>
  <si>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</si>
  <si>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</si>
  <si>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</si>
  <si>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</si>
  <si>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</si>
  <si>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</si>
  <si>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</si>
  <si>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</si>
  <si>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</si>
  <si>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</si>
  <si>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</si>
  <si>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</si>
  <si>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</si>
  <si>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</si>
  <si>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</si>
  <si>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</si>
  <si>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</si>
  <si>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</si>
  <si>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</si>
  <si>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</si>
  <si>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</si>
  <si>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</si>
  <si>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</si>
  <si>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</si>
  <si>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</si>
  <si>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</si>
  <si>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</si>
  <si>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</si>
  <si>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</si>
  <si>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</si>
  <si>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</si>
  <si>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</si>
  <si>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</si>
  <si>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</si>
  <si>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</si>
  <si>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</si>
  <si>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</si>
  <si>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</si>
  <si>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</si>
  <si>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</si>
  <si>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</si>
  <si>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</si>
  <si>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</si>
  <si>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</si>
  <si>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</si>
  <si>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</si>
  <si>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</si>
  <si>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</si>
  <si>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</si>
  <si>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</si>
  <si>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</si>
  <si>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</si>
  <si>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</si>
  <si>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</si>
  <si>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</si>
  <si>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</si>
  <si>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</si>
  <si>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</si>
  <si>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</si>
  <si>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</si>
  <si>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</si>
  <si>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</si>
  <si>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</si>
  <si>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</si>
  <si>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</si>
  <si>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</si>
  <si>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</si>
  <si>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</si>
  <si>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</si>
  <si>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</si>
  <si>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</si>
  <si>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</si>
  <si>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</si>
  <si>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</si>
  <si>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</si>
  <si>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</si>
  <si>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</si>
  <si>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</si>
  <si>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</si>
  <si>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</si>
  <si>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</si>
  <si>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</si>
  <si>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</si>
  <si>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</si>
  <si>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</si>
  <si>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</si>
  <si>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</si>
  <si>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</si>
  <si>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</si>
  <si>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</si>
  <si>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</si>
  <si>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</si>
  <si>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</si>
  <si>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</si>
  <si>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</si>
  <si>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</si>
  <si>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</si>
  <si>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</si>
  <si>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</si>
  <si>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</si>
  <si>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</si>
  <si>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</si>
  <si>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</si>
  <si>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</si>
  <si>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</si>
  <si>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</si>
  <si>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</si>
  <si>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</si>
  <si>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</si>
  <si>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</si>
  <si>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</si>
  <si>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</si>
  <si>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</si>
  <si>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</si>
  <si>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</si>
  <si>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</si>
  <si>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</si>
  <si>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</si>
  <si>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</si>
  <si>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</si>
  <si>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</si>
  <si>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</si>
  <si>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</si>
  <si>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</si>
  <si>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</si>
  <si>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</si>
  <si>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</si>
  <si>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</si>
  <si>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</si>
  <si>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</si>
  <si>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</si>
  <si>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</si>
  <si>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</si>
  <si>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</si>
  <si>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</si>
  <si>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</si>
  <si>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</si>
  <si>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</si>
  <si>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</si>
  <si>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</si>
  <si>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</si>
  <si>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</si>
  <si>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</si>
  <si>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</si>
  <si>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</si>
  <si>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</si>
  <si>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</si>
  <si>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</si>
  <si>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</si>
  <si>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</si>
  <si>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</si>
  <si>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</si>
  <si>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</si>
  <si>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</si>
  <si>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</si>
  <si>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</si>
  <si>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</si>
  <si>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</si>
  <si>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</si>
  <si>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</si>
  <si>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</si>
  <si>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</si>
  <si>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</si>
  <si>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</si>
  <si>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</si>
  <si>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</si>
  <si>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</si>
  <si>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</si>
  <si>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</si>
  <si>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</si>
  <si>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</si>
  <si>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</si>
  <si>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</si>
  <si>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</si>
  <si>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</si>
  <si>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</si>
  <si>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</si>
  <si>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</si>
  <si>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</si>
  <si>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</si>
  <si>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</si>
  <si>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</si>
  <si>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</si>
  <si>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</si>
  <si>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</si>
  <si>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</si>
  <si>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</si>
  <si>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</si>
  <si>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</si>
  <si>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</si>
  <si>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</si>
  <si>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</si>
  <si>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</si>
  <si>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</si>
  <si>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</si>
  <si>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</si>
  <si>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</si>
  <si>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</si>
  <si>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</si>
  <si>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</si>
  <si>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</si>
  <si>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</si>
  <si>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</si>
  <si>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</si>
  <si>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</si>
  <si>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</si>
  <si>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</si>
  <si>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</si>
  <si>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</si>
  <si>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</si>
  <si>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</si>
  <si>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</si>
  <si>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</si>
  <si>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</si>
  <si>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</si>
  <si>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</si>
  <si>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</si>
  <si>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</si>
  <si>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</si>
  <si>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</si>
  <si>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</si>
  <si>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</si>
  <si>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</si>
  <si>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</si>
  <si>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</si>
  <si>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</si>
  <si>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</si>
  <si>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</si>
  <si>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</si>
  <si>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</si>
  <si>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</si>
  <si>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</si>
  <si>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</si>
  <si>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</si>
  <si>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</si>
  <si>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</si>
  <si>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</si>
  <si>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</si>
  <si>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</si>
  <si>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</si>
  <si>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</si>
  <si>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</si>
  <si>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</si>
  <si>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</si>
  <si>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</si>
  <si>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</si>
  <si>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</si>
  <si>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</si>
  <si>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</si>
  <si>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</si>
  <si>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</si>
  <si>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</si>
  <si>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</si>
  <si>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</si>
  <si>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</si>
  <si>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</si>
  <si>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</si>
  <si>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</si>
  <si>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</si>
  <si>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</si>
  <si>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</si>
  <si>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</si>
  <si>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</si>
  <si>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</si>
  <si>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</si>
  <si>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</si>
  <si>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</si>
  <si>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</si>
  <si>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</si>
  <si>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</si>
  <si>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</si>
  <si>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</si>
  <si>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</si>
  <si>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</si>
  <si>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</si>
  <si>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</si>
  <si>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</si>
  <si>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</si>
  <si>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</si>
  <si>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</si>
  <si>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</si>
  <si>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</si>
  <si>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</si>
  <si>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</si>
  <si>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</si>
  <si>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</si>
  <si>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</si>
  <si>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</si>
  <si>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</si>
  <si>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</si>
  <si>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</si>
  <si>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</si>
  <si>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</si>
  <si>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</si>
  <si>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</si>
  <si>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</si>
  <si>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</si>
  <si>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</si>
  <si>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</si>
  <si>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</si>
  <si>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</si>
  <si>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</si>
  <si>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</si>
  <si>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</si>
  <si>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</si>
  <si>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</si>
  <si>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</si>
  <si>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</si>
  <si>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</si>
  <si>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</si>
  <si>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</si>
  <si>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</si>
  <si>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</si>
  <si>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</si>
  <si>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</si>
  <si>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</si>
  <si>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</si>
  <si>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</si>
  <si>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</si>
  <si>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</si>
  <si>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</si>
  <si>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</si>
  <si>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</si>
  <si>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</si>
  <si>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</si>
  <si>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</si>
  <si>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</si>
  <si>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</si>
  <si>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</si>
  <si>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</si>
  <si>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</si>
  <si>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</si>
  <si>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</si>
  <si>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</si>
  <si>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</si>
  <si>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</si>
  <si>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</si>
  <si>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</si>
  <si>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</si>
  <si>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</si>
  <si>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</si>
  <si>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</si>
  <si>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</si>
  <si>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</si>
  <si>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</si>
  <si>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</si>
  <si>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</si>
  <si>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</si>
  <si>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</si>
  <si>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</si>
  <si>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</si>
  <si>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</si>
  <si>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</si>
  <si>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</si>
  <si>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</si>
  <si>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</si>
  <si>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</si>
  <si>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</si>
  <si>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</si>
  <si>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</si>
  <si>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</si>
  <si>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</si>
  <si>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</si>
  <si>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</si>
  <si>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</si>
  <si>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</si>
  <si>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</si>
  <si>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</si>
  <si>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</si>
  <si>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</si>
  <si>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</si>
  <si>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</si>
  <si>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</si>
  <si>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</si>
  <si>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</si>
  <si>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</si>
  <si>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</si>
  <si>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</si>
  <si>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</si>
  <si>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</si>
  <si>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</si>
  <si>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</si>
  <si>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</si>
  <si>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</si>
  <si>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</si>
  <si>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</si>
  <si>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</si>
  <si>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</si>
  <si>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</si>
  <si>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</si>
  <si>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</si>
  <si>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</si>
  <si>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</si>
  <si>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</si>
  <si>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</si>
  <si>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</si>
  <si>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</si>
  <si>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</si>
  <si>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</si>
  <si>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</si>
  <si>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</si>
  <si>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</si>
  <si>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</si>
  <si>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</si>
  <si>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</si>
  <si>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</si>
  <si>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</si>
  <si>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</si>
  <si>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</si>
  <si>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</si>
  <si>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</si>
  <si>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</si>
  <si>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</si>
  <si>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</si>
  <si>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</si>
  <si>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</si>
  <si>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</si>
  <si>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</si>
  <si>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</si>
  <si>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</si>
  <si>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</si>
  <si>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</si>
  <si>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</si>
  <si>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</si>
  <si>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</si>
  <si>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</si>
  <si>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</si>
  <si>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</si>
  <si>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</si>
  <si>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</si>
  <si>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</si>
  <si>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</si>
  <si>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</si>
  <si>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</si>
  <si>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</si>
  <si>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</si>
  <si>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</si>
  <si>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</si>
  <si>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</si>
  <si>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</si>
  <si>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</si>
  <si>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</si>
  <si>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</si>
  <si>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</si>
  <si>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</si>
  <si>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</si>
  <si>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</si>
  <si>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</si>
  <si>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</si>
  <si>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</si>
  <si>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</si>
  <si>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</si>
  <si>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</si>
  <si>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</si>
  <si>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</si>
  <si>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</si>
  <si>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</si>
  <si>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</si>
  <si>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</si>
  <si>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</si>
  <si>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</si>
  <si>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</si>
  <si>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</si>
  <si>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</si>
  <si>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</si>
  <si>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</si>
  <si>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</si>
  <si>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</si>
  <si>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</si>
  <si>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</si>
  <si>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</si>
  <si>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</si>
  <si>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</si>
  <si>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</si>
  <si>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</si>
  <si>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</si>
  <si>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</si>
  <si>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</si>
  <si>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</si>
  <si>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</si>
  <si>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</si>
  <si>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</si>
  <si>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</si>
  <si>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</si>
  <si>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</si>
  <si>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</si>
  <si>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</si>
  <si>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</si>
  <si>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</si>
  <si>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</si>
  <si>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</si>
  <si>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</si>
  <si>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</si>
  <si>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</si>
  <si>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</si>
  <si>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</si>
  <si>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</si>
  <si>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</si>
  <si>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</si>
  <si>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</si>
  <si>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</si>
  <si>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</si>
  <si>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</si>
  <si>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</si>
  <si>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</si>
  <si>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</si>
  <si>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</si>
  <si>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</si>
  <si>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</si>
  <si>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</si>
  <si>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</si>
  <si>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</si>
  <si>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</si>
  <si>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</si>
  <si>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</si>
  <si>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</si>
  <si>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</si>
  <si>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</si>
  <si>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</si>
  <si>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</si>
  <si>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</si>
  <si>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</si>
  <si>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</si>
  <si>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</si>
  <si>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</si>
  <si>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</si>
  <si>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</si>
  <si>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</si>
  <si>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</si>
  <si>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</si>
  <si>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</si>
  <si>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</si>
  <si>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</si>
  <si>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</si>
  <si>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</si>
  <si>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</si>
  <si>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</si>
  <si>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</si>
  <si>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</si>
  <si>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</si>
  <si>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</si>
  <si>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</si>
  <si>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</si>
  <si>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</si>
  <si>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</si>
  <si>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</si>
  <si>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</si>
  <si>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</si>
  <si>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</si>
  <si>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</si>
  <si>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</si>
  <si>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</si>
  <si>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</si>
  <si>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</si>
  <si>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</si>
  <si>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</si>
  <si>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</si>
  <si>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</si>
  <si>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</si>
  <si>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</si>
  <si>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</si>
  <si>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</si>
  <si>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</si>
  <si>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</si>
  <si>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</si>
  <si>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</si>
  <si>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</si>
  <si>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</si>
  <si>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</si>
  <si>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</si>
  <si>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</si>
  <si>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</si>
  <si>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</si>
  <si>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</si>
  <si>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</si>
  <si>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</si>
  <si>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</si>
  <si>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</si>
  <si>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</si>
  <si>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</si>
  <si>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</si>
  <si>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</si>
  <si>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</si>
  <si>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</si>
  <si>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</si>
  <si>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</si>
  <si>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</si>
  <si>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</si>
  <si>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</si>
  <si>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</si>
  <si>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</si>
  <si>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</si>
  <si>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</si>
  <si>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</si>
  <si>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</si>
  <si>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</si>
  <si>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</si>
  <si>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</si>
  <si>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</si>
  <si>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</si>
  <si>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</si>
  <si>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</si>
  <si>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</si>
  <si>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</si>
  <si>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</si>
  <si>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</si>
  <si>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</si>
  <si>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</si>
  <si>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</si>
  <si>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</si>
  <si>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</si>
  <si>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</si>
  <si>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</si>
  <si>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</si>
  <si>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</si>
  <si>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</si>
  <si>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</si>
  <si>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</si>
  <si>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</si>
  <si>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</si>
  <si>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</si>
  <si>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</si>
  <si>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</si>
  <si>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</si>
  <si>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</si>
  <si>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</si>
  <si>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</si>
  <si>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</si>
  <si>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</si>
  <si>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</si>
  <si>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</si>
  <si>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</si>
  <si>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</si>
  <si>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</si>
  <si>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</si>
  <si>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</si>
  <si>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</si>
  <si>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</si>
  <si>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</si>
  <si>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</si>
  <si>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</si>
  <si>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</si>
  <si>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</si>
  <si>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</si>
  <si>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</si>
  <si>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</si>
  <si>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</si>
  <si>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</si>
  <si>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</si>
  <si>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</si>
  <si>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</si>
  <si>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</si>
  <si>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</si>
  <si>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</si>
  <si>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</si>
  <si>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</si>
  <si>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</si>
  <si>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</si>
  <si>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</si>
  <si>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</si>
  <si>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</si>
  <si>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</si>
  <si>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</si>
  <si>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</si>
  <si>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</si>
  <si>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</si>
  <si>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</si>
  <si>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</si>
  <si>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</si>
  <si>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</si>
  <si>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</si>
  <si>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</si>
  <si>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</si>
  <si>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</si>
  <si>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</si>
  <si>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</si>
  <si>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</si>
  <si>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</si>
  <si>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</si>
  <si>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</si>
  <si>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</si>
  <si>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</si>
  <si>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</si>
  <si>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</si>
  <si>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</si>
  <si>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</si>
  <si>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</si>
  <si>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</si>
  <si>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</si>
  <si>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</si>
  <si>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</si>
  <si>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</si>
  <si>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</si>
  <si>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</si>
  <si>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</si>
  <si>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</si>
  <si>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</si>
  <si>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</si>
  <si>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</si>
  <si>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</si>
  <si>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</si>
  <si>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</si>
  <si>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</si>
  <si>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</si>
  <si>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</si>
  <si>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</si>
  <si>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</si>
  <si>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</si>
  <si>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</si>
  <si>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</si>
  <si>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</si>
  <si>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</si>
  <si>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</si>
  <si>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</si>
  <si>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</si>
  <si>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</si>
  <si>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</si>
  <si>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</si>
  <si>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</si>
  <si>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</si>
  <si>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</si>
  <si>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</si>
  <si>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</si>
  <si>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</si>
  <si>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</si>
  <si>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</si>
  <si>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</si>
  <si>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</si>
  <si>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</si>
  <si>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</si>
  <si>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</si>
  <si>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</si>
  <si>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</si>
  <si>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</si>
  <si>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</si>
  <si>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</si>
  <si>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</si>
  <si>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</si>
  <si>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</si>
  <si>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</si>
  <si>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</si>
  <si>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</si>
  <si>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</si>
  <si>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</si>
  <si>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</si>
  <si>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</si>
  <si>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</si>
  <si>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</si>
  <si>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</si>
  <si>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</si>
  <si>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</si>
  <si>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</si>
  <si>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</si>
  <si>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</si>
  <si>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</si>
  <si>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</si>
  <si>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</si>
  <si>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</si>
  <si>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</si>
  <si>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</si>
  <si>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</si>
  <si>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</si>
  <si>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</si>
  <si>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</si>
  <si>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</si>
  <si>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</si>
  <si>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</si>
  <si>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</si>
  <si>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</si>
  <si>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</si>
  <si>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</si>
  <si>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</si>
  <si>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</si>
  <si>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</si>
  <si>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</si>
  <si>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</si>
  <si>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</si>
  <si>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</si>
  <si>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</si>
  <si>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</si>
  <si>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</si>
  <si>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</si>
  <si>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</si>
  <si>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</si>
  <si>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</si>
  <si>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</si>
  <si>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</si>
  <si>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</si>
  <si>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</si>
  <si>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</si>
  <si>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</si>
  <si>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</si>
  <si>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</si>
  <si>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</si>
  <si>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</si>
  <si>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</si>
  <si>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</si>
  <si>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</si>
  <si>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</si>
  <si>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</si>
  <si>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</si>
  <si>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</si>
  <si>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</si>
  <si>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</si>
  <si>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</si>
  <si>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</si>
  <si>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</si>
  <si>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</si>
  <si>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</si>
  <si>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</si>
  <si>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</si>
  <si>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</si>
  <si>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</si>
  <si>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</si>
  <si>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</si>
  <si>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</si>
  <si>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</si>
  <si>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</si>
  <si>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</si>
  <si>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</si>
  <si>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</si>
  <si>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</si>
  <si>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</si>
  <si>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</si>
  <si>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</si>
  <si>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</si>
  <si>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</si>
  <si>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</si>
  <si>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</si>
  <si>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</si>
  <si>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</si>
  <si>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</si>
  <si>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</si>
  <si>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</si>
  <si>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</si>
  <si>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</si>
  <si>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</si>
  <si>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</si>
  <si>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</si>
  <si>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</si>
  <si>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</si>
  <si>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</si>
  <si>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</si>
  <si>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</si>
  <si>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</si>
  <si>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</si>
  <si>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</si>
  <si>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</si>
  <si>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</si>
  <si>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</si>
  <si>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</si>
  <si>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</si>
  <si>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</si>
  <si>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</si>
  <si>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</si>
  <si>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</si>
  <si>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</si>
  <si>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</si>
  <si>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</si>
  <si>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</si>
  <si>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</si>
  <si>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</si>
  <si>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</si>
  <si>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</si>
  <si>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</si>
  <si>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</si>
  <si>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</si>
  <si>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</si>
  <si>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</si>
  <si>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</si>
  <si>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</si>
  <si>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</si>
  <si>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</si>
  <si>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</si>
  <si>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</si>
  <si>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</si>
  <si>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</si>
  <si>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</si>
  <si>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</si>
  <si>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</si>
  <si>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</si>
  <si>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</si>
  <si>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</si>
  <si>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</si>
  <si>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</si>
  <si>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</si>
  <si>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</si>
  <si>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</si>
  <si>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</si>
  <si>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</si>
  <si>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</si>
  <si>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</si>
  <si>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</si>
  <si>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</si>
  <si>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</si>
  <si>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</si>
  <si>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</si>
  <si>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</si>
  <si>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</si>
  <si>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</si>
  <si>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</si>
  <si>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</si>
  <si>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</si>
  <si>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</si>
  <si>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</si>
  <si>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</si>
  <si>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</si>
  <si>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</si>
  <si>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</si>
  <si>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</si>
  <si>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</si>
  <si>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</si>
  <si>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</si>
  <si>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</si>
  <si>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</si>
  <si>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</si>
  <si>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</si>
  <si>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</si>
  <si>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</si>
  <si>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</si>
  <si>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</si>
  <si>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</si>
  <si>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</si>
  <si>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</si>
  <si>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</si>
  <si>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</si>
  <si>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</si>
  <si>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</si>
  <si>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</si>
  <si>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</si>
  <si>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</si>
  <si>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</si>
  <si>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</si>
  <si>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</si>
  <si>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</si>
  <si>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</si>
  <si>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</si>
  <si>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</si>
  <si>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</si>
  <si>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</si>
  <si>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</si>
  <si>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</si>
  <si>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</si>
  <si>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</si>
  <si>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</si>
  <si>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</si>
  <si>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</si>
  <si>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</si>
  <si>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</si>
  <si>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</si>
  <si>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</si>
  <si>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</si>
  <si>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</si>
  <si>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</si>
  <si>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</si>
  <si>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</si>
  <si>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</si>
  <si>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</si>
  <si>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</si>
  <si>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</si>
  <si>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</si>
  <si>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</si>
  <si>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</si>
  <si>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</si>
  <si>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</si>
  <si>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</si>
  <si>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</si>
  <si>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</si>
  <si>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</si>
  <si>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</si>
  <si>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</si>
  <si>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</si>
  <si>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</si>
  <si>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</si>
  <si>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</si>
  <si>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</si>
  <si>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</si>
  <si>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</si>
  <si>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</si>
  <si>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</si>
  <si>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</si>
  <si>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</si>
  <si>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</si>
  <si>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</si>
  <si>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</si>
  <si>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</si>
  <si>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</si>
  <si>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</si>
  <si>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</si>
  <si>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</si>
  <si>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</si>
  <si>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</si>
  <si>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</si>
  <si>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</si>
  <si>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</si>
  <si>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</si>
  <si>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</si>
  <si>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</si>
  <si>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</si>
  <si>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</si>
  <si>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</si>
  <si>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</si>
  <si>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</si>
  <si>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</si>
  <si>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</si>
  <si>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</si>
  <si>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</si>
  <si>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</si>
  <si>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</si>
  <si>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</si>
  <si>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</si>
  <si>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</si>
  <si>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</si>
  <si>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</si>
  <si>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</si>
  <si>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</si>
  <si>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</si>
  <si>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</si>
  <si>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</si>
  <si>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</si>
  <si>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</si>
  <si>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</si>
  <si>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</si>
  <si>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</si>
  <si>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</si>
  <si>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</si>
  <si>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</si>
  <si>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</si>
  <si>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</si>
  <si>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</si>
  <si>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</si>
  <si>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</si>
  <si>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</si>
  <si>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</si>
  <si>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</si>
  <si>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</si>
  <si>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</si>
  <si>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</si>
  <si>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</si>
  <si>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</si>
  <si>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</si>
  <si>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</si>
  <si>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</si>
  <si>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</si>
  <si>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</si>
  <si>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</si>
  <si>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</si>
  <si>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</si>
  <si>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</si>
  <si>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</si>
  <si>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</si>
  <si>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</si>
  <si>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</si>
  <si>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</si>
  <si>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</si>
  <si>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</si>
  <si>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</si>
  <si>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</si>
  <si>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</si>
  <si>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</si>
  <si>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</si>
  <si>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</si>
  <si>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</si>
  <si>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</si>
  <si>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</si>
  <si>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</si>
  <si>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</si>
  <si>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</si>
  <si>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</si>
  <si>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</si>
  <si>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</si>
  <si>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</si>
  <si>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</si>
  <si>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</si>
  <si>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</si>
  <si>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</si>
  <si>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</si>
  <si>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</si>
  <si>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</si>
  <si>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</si>
  <si>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</si>
  <si>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</si>
  <si>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</si>
  <si>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</si>
  <si>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</si>
  <si>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</si>
  <si>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</si>
  <si>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</si>
  <si>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</si>
  <si>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</si>
  <si>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</si>
  <si>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</si>
  <si>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</si>
  <si>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</si>
  <si>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</si>
  <si>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</si>
  <si>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</si>
  <si>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</si>
  <si>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</si>
  <si>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</si>
  <si>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</si>
  <si>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</si>
  <si>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</si>
  <si>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</si>
  <si>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</si>
  <si>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</si>
  <si>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</si>
  <si>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</si>
  <si>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</si>
  <si>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</si>
  <si>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</si>
  <si>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</si>
  <si>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</si>
  <si>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</si>
  <si>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</si>
  <si>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</si>
  <si>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</si>
  <si>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</si>
  <si>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</si>
  <si>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</si>
  <si>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</si>
  <si>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</si>
  <si>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</si>
  <si>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</si>
  <si>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</si>
  <si>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</si>
  <si>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</si>
  <si>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</si>
  <si>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</si>
  <si>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</si>
  <si>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</si>
  <si>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</si>
  <si>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</si>
  <si>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</si>
  <si>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</si>
  <si>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</si>
  <si>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</si>
  <si>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</si>
  <si>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</si>
  <si>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</si>
  <si>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</si>
  <si>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</si>
  <si>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</si>
  <si>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</si>
  <si>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</si>
  <si>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</si>
  <si>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</si>
  <si>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</si>
  <si>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</si>
  <si>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</si>
  <si>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</si>
  <si>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</si>
  <si>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</si>
  <si>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</si>
  <si>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</si>
  <si>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</si>
  <si>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</si>
  <si>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</si>
  <si>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</si>
  <si>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</si>
  <si>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</si>
  <si>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</si>
  <si>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</si>
  <si>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</si>
  <si>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</si>
  <si>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</si>
  <si>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</si>
  <si>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</si>
  <si>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</si>
  <si>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</si>
  <si>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</si>
  <si>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</si>
  <si>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</si>
  <si>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</si>
  <si>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</si>
  <si>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</si>
  <si>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</si>
  <si>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</si>
  <si>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</si>
  <si>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</si>
  <si>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</si>
  <si>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</si>
  <si>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</si>
  <si>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</si>
  <si>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</si>
  <si>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</si>
  <si>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</si>
  <si>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</si>
  <si>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</si>
  <si>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</si>
  <si>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</si>
  <si>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</si>
  <si>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</si>
  <si>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</si>
  <si>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</si>
  <si>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</si>
  <si>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</si>
  <si>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</si>
  <si>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</si>
  <si>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</si>
  <si>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</si>
  <si>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</si>
  <si>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</si>
  <si>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</si>
  <si>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</si>
  <si>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</si>
  <si>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</si>
  <si>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</si>
  <si>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</si>
  <si>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</si>
  <si>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</si>
  <si>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</si>
  <si>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</si>
  <si>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</si>
  <si>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</si>
  <si>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</si>
  <si>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</si>
  <si>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</si>
  <si>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</si>
  <si>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</si>
  <si>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</si>
  <si>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</si>
  <si>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</si>
  <si>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</si>
  <si>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</si>
  <si>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</si>
  <si>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</si>
  <si>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</si>
  <si>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</si>
  <si>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</si>
  <si>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</si>
  <si>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</si>
  <si>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</si>
  <si>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</si>
  <si>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</si>
  <si>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</si>
  <si>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</si>
  <si>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</si>
  <si>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</si>
  <si>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</si>
  <si>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</si>
  <si>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</si>
  <si>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</si>
  <si>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</si>
  <si>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</si>
  <si>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</si>
  <si>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</si>
  <si>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</si>
  <si>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</si>
  <si>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</si>
  <si>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</si>
  <si>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</si>
  <si>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</si>
  <si>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</si>
  <si>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</si>
  <si>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</si>
  <si>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</si>
  <si>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</si>
  <si>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</si>
  <si>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</si>
  <si>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</si>
  <si>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</si>
  <si>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</si>
  <si>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</si>
  <si>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</si>
  <si>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</si>
  <si>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</si>
  <si>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</si>
  <si>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</si>
  <si>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</si>
  <si>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</si>
  <si>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</si>
  <si>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</si>
  <si>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</si>
  <si>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</si>
  <si>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</si>
  <si>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</si>
  <si>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</si>
  <si>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</si>
  <si>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</si>
  <si>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</si>
  <si>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</si>
  <si>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</si>
  <si>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</si>
  <si>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</si>
  <si>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</si>
  <si>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</si>
  <si>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</si>
  <si>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</si>
  <si>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</si>
  <si>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</si>
  <si>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</si>
  <si>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</si>
  <si>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</si>
  <si>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</si>
  <si>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</si>
  <si>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</si>
  <si>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</si>
  <si>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</si>
  <si>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</si>
  <si>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</si>
  <si>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</si>
  <si>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</si>
  <si>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</si>
  <si>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</si>
  <si>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</si>
  <si>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</si>
  <si>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</si>
  <si>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</si>
  <si>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</si>
  <si>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</si>
  <si>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</si>
  <si>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</si>
  <si>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</si>
  <si>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</si>
  <si>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</si>
  <si>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</si>
  <si>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</si>
  <si>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</si>
  <si>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</si>
  <si>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</si>
  <si>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</si>
  <si>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</si>
  <si>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</si>
  <si>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</si>
  <si>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</si>
  <si>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</si>
  <si>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</si>
  <si>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</si>
  <si>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</si>
  <si>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</si>
  <si>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</si>
  <si>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</si>
  <si>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</si>
  <si>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</si>
  <si>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</si>
  <si>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</si>
  <si>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</si>
  <si>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</si>
  <si>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</si>
  <si>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</si>
  <si>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</si>
  <si>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</si>
  <si>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</si>
  <si>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</si>
  <si>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</si>
  <si>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</si>
  <si>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</si>
  <si>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</si>
  <si>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</si>
  <si>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</si>
  <si>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</si>
  <si>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</si>
  <si>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</si>
  <si>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</si>
  <si>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</si>
  <si>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</si>
  <si>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</si>
  <si>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</si>
  <si>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</si>
  <si>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</si>
  <si>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</si>
  <si>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</si>
  <si>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</si>
  <si>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</si>
  <si>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</si>
  <si>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</si>
  <si>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</si>
  <si>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</si>
  <si>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</si>
  <si>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</si>
  <si>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</si>
  <si>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</si>
  <si>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</si>
  <si>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</si>
  <si>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</si>
  <si>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</si>
  <si>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</si>
  <si>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</si>
  <si>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</si>
  <si>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</si>
  <si>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</si>
  <si>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</si>
  <si>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</si>
  <si>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</si>
  <si>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</si>
  <si>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</si>
  <si>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</si>
  <si>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</si>
  <si>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</si>
  <si>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</si>
  <si>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</si>
  <si>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</si>
  <si>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</si>
  <si>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</si>
  <si>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</si>
  <si>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</si>
  <si>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</si>
  <si>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</si>
  <si>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</si>
  <si>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</si>
  <si>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</si>
  <si>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</si>
  <si>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</si>
  <si>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</si>
  <si>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</si>
  <si>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</si>
  <si>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</si>
  <si>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</si>
  <si>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</si>
  <si>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</si>
  <si>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</si>
  <si>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</si>
  <si>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</si>
  <si>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</si>
  <si>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</si>
  <si>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</si>
  <si>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</si>
  <si>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</si>
  <si>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</si>
  <si>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</si>
  <si>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</si>
  <si>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</si>
  <si>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</si>
  <si>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</si>
  <si>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</si>
  <si>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</si>
  <si>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</si>
  <si>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</si>
  <si>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</si>
  <si>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</si>
  <si>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</si>
  <si>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</si>
  <si>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</si>
  <si>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</si>
  <si>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</si>
  <si>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</si>
  <si>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</si>
  <si>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</si>
  <si>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</si>
  <si>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</si>
  <si>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</si>
  <si>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</si>
  <si>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</si>
  <si>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</si>
  <si>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</si>
  <si>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</si>
  <si>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</si>
  <si>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</si>
  <si>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</si>
  <si>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</si>
  <si>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</si>
  <si>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</si>
  <si>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</si>
  <si>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</si>
  <si>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</si>
  <si>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</si>
  <si>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</si>
  <si>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</si>
  <si>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</si>
  <si>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</si>
  <si>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</si>
  <si>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</si>
  <si>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</si>
  <si>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</si>
  <si>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</si>
  <si>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</si>
  <si>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</si>
  <si>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</si>
  <si>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</si>
  <si>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</si>
  <si>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</si>
  <si>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</si>
  <si>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</si>
  <si>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</si>
  <si>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</si>
  <si>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</si>
  <si>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</si>
  <si>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</si>
  <si>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</si>
  <si>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</si>
  <si>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</si>
  <si>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</si>
  <si>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</si>
  <si>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</si>
  <si>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</si>
  <si>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</si>
  <si>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</si>
  <si>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</si>
  <si>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</si>
  <si>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</si>
  <si>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</si>
  <si>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</si>
  <si>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</si>
  <si>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</si>
  <si>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</si>
  <si>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</si>
  <si>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</si>
  <si>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</si>
  <si>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</si>
  <si>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</si>
  <si>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</si>
  <si>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</si>
  <si>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</si>
  <si>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</si>
  <si>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</si>
  <si>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</si>
  <si>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</si>
  <si>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</si>
  <si>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</si>
  <si>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</si>
  <si>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</si>
  <si>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</si>
  <si>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</si>
  <si>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</si>
  <si>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</si>
  <si>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</si>
  <si>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</si>
  <si>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</si>
  <si>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</si>
  <si>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</si>
  <si>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</si>
  <si>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</si>
  <si>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</si>
  <si>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</si>
  <si>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</si>
  <si>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</si>
  <si>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</si>
  <si>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</si>
  <si>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</si>
  <si>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</si>
  <si>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</si>
  <si>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</si>
  <si>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</si>
  <si>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</si>
  <si>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</si>
  <si>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</si>
  <si>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</si>
  <si>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</si>
  <si>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</si>
  <si>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</si>
  <si>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</si>
  <si>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</si>
  <si>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</si>
  <si>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</si>
  <si>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</si>
  <si>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</si>
  <si>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</si>
  <si>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</si>
  <si>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</si>
  <si>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</si>
  <si>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</si>
  <si>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</si>
  <si>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</si>
  <si>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</si>
  <si>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</si>
  <si>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</si>
  <si>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</si>
  <si>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</si>
  <si>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</si>
  <si>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</si>
  <si>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</si>
  <si>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</si>
  <si>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</si>
  <si>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</si>
  <si>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</si>
  <si>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</si>
  <si>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</si>
  <si>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</si>
  <si>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</si>
  <si>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</si>
  <si>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</si>
  <si>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</si>
  <si>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</si>
  <si>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</si>
  <si>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</si>
  <si>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</si>
  <si>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</si>
  <si>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</si>
  <si>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</si>
  <si>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</si>
  <si>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</si>
  <si>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</si>
  <si>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</si>
  <si>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</si>
  <si>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</si>
  <si>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</si>
  <si>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</si>
  <si>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</si>
  <si>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</si>
  <si>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</si>
  <si>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</si>
  <si>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</si>
  <si>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</si>
  <si>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</si>
  <si>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</si>
  <si>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</si>
  <si>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</si>
  <si>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</si>
  <si>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</si>
  <si>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</si>
  <si>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</si>
  <si>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</si>
  <si>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</si>
  <si>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</si>
  <si>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</si>
  <si>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</si>
  <si>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</si>
  <si>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</si>
  <si>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</si>
  <si>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</si>
  <si>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</si>
  <si>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</si>
  <si>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</si>
  <si>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</si>
  <si>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</si>
  <si>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</si>
  <si>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</si>
  <si>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</si>
  <si>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</si>
  <si>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</si>
  <si>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</si>
  <si>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</si>
  <si>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</si>
  <si>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</si>
  <si>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</si>
  <si>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</si>
  <si>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</si>
  <si>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</si>
  <si>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</si>
  <si>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</si>
  <si>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</si>
  <si>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</si>
  <si>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</si>
  <si>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</si>
  <si>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</si>
  <si>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</si>
  <si>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</si>
  <si>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</si>
  <si>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</si>
  <si>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</si>
  <si>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</si>
  <si>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</si>
  <si>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</si>
  <si>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</si>
  <si>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</si>
  <si>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</si>
  <si>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</si>
  <si>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</si>
  <si>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</si>
  <si>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</si>
  <si>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</si>
  <si>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</si>
  <si>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</si>
  <si>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</si>
  <si>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</si>
  <si>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</si>
  <si>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</si>
  <si>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</si>
  <si>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</si>
  <si>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</si>
  <si>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</si>
  <si>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</si>
  <si>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</si>
  <si>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</si>
  <si>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</si>
  <si>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</si>
  <si>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</si>
  <si>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</si>
  <si>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</si>
  <si>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</si>
  <si>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</si>
  <si>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</si>
  <si>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</si>
  <si>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</si>
  <si>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</si>
  <si>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</si>
  <si>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</si>
  <si>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</si>
  <si>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</si>
  <si>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</si>
  <si>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</si>
  <si>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</si>
  <si>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</si>
  <si>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</si>
  <si>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</si>
  <si>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</si>
  <si>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</si>
  <si>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</si>
  <si>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</si>
  <si>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</si>
  <si>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</si>
  <si>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</si>
  <si>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</si>
  <si>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</si>
  <si>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</si>
  <si>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</si>
  <si>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</si>
  <si>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</si>
  <si>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</si>
  <si>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</si>
  <si>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</si>
  <si>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</si>
  <si>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</si>
  <si>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</si>
  <si>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</si>
  <si>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</si>
  <si>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</si>
  <si>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</si>
  <si>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</si>
  <si>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</si>
  <si>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</si>
  <si>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</si>
  <si>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</si>
  <si>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</si>
  <si>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</si>
  <si>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</si>
  <si>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</si>
  <si>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</si>
  <si>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</si>
  <si>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</si>
  <si>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</si>
  <si>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</si>
  <si>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</si>
  <si>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</si>
  <si>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</si>
  <si>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</si>
  <si>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</si>
  <si>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</si>
  <si>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</si>
  <si>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</si>
  <si>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</si>
  <si>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</si>
  <si>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</si>
  <si>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</si>
  <si>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</si>
  <si>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</si>
  <si>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</si>
  <si>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</si>
  <si>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</si>
  <si>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</si>
  <si>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</si>
  <si>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</si>
  <si>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</si>
  <si>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</si>
  <si>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</si>
  <si>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</si>
  <si>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</si>
  <si>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</si>
  <si>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</si>
  <si>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</si>
  <si>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</si>
  <si>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</si>
  <si>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</si>
  <si>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</si>
  <si>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</si>
  <si>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</si>
  <si>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</si>
  <si>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</si>
  <si>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</si>
  <si>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</si>
  <si>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</si>
  <si>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</si>
  <si>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</si>
  <si>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</si>
  <si>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</si>
  <si>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</si>
  <si>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</si>
  <si>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</si>
  <si>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</si>
  <si>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</si>
  <si>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</si>
  <si>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</si>
  <si>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</si>
  <si>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</si>
  <si>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</si>
  <si>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</si>
  <si>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</si>
  <si>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</si>
  <si>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</si>
  <si>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</si>
  <si>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</si>
  <si>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</si>
  <si>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</si>
  <si>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</si>
  <si>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</si>
  <si>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</si>
  <si>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</si>
  <si>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</si>
  <si>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</si>
  <si>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</si>
  <si>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</si>
  <si>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</si>
  <si>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</si>
  <si>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</si>
  <si>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</si>
  <si>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</si>
  <si>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</si>
  <si>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</si>
  <si>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</si>
  <si>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</si>
  <si>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</si>
  <si>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</si>
  <si>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</si>
  <si>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</si>
  <si>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</si>
  <si>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</si>
  <si>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</si>
  <si>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</si>
  <si>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</si>
  <si>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</si>
  <si>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</si>
  <si>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</si>
  <si>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</si>
  <si>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</si>
  <si>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</si>
  <si>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</si>
  <si>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</si>
  <si>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</si>
  <si>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</si>
  <si>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</si>
  <si>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</si>
  <si>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</si>
  <si>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</si>
  <si>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</si>
  <si>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</si>
  <si>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</si>
  <si>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</si>
  <si>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</si>
  <si>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</si>
  <si>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</si>
  <si>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</si>
  <si>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</si>
  <si>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</si>
  <si>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</si>
  <si>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</si>
  <si>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</si>
  <si>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</si>
  <si>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</si>
  <si>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</si>
  <si>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</si>
  <si>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</si>
  <si>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</si>
  <si>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</si>
  <si>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</si>
  <si>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</si>
  <si>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</si>
  <si>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</si>
  <si>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</si>
  <si>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</si>
  <si>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</si>
  <si>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</si>
  <si>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</si>
  <si>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</si>
  <si>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</si>
  <si>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</si>
  <si>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</si>
  <si>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</si>
  <si>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</si>
  <si>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</si>
  <si>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</si>
  <si>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</si>
  <si>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</si>
  <si>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</si>
  <si>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</si>
  <si>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</si>
  <si>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</si>
  <si>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</si>
  <si>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</si>
  <si>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</si>
  <si>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</si>
  <si>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</si>
  <si>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</si>
  <si>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</si>
  <si>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</si>
  <si>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</si>
  <si>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</si>
  <si>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</si>
  <si>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</si>
  <si>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</si>
  <si>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</si>
  <si>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</si>
  <si>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</si>
  <si>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</si>
  <si>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</si>
  <si>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</si>
  <si>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</si>
  <si>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</si>
  <si>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</si>
  <si>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</si>
  <si>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</si>
  <si>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</si>
  <si>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</si>
  <si>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</si>
  <si>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</si>
  <si>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</si>
  <si>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</si>
  <si>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</si>
  <si>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</si>
  <si>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</si>
  <si>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</si>
  <si>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</si>
  <si>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</si>
  <si>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</si>
  <si>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</si>
  <si>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</si>
  <si>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</si>
  <si>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</si>
  <si>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</si>
  <si>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</si>
  <si>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</si>
  <si>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</si>
  <si>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</si>
  <si>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</si>
  <si>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</si>
  <si>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</si>
  <si>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</si>
  <si>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</si>
  <si>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</si>
  <si>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</si>
  <si>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</si>
  <si>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</si>
  <si>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</si>
  <si>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</si>
  <si>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</si>
  <si>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</si>
  <si>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</si>
  <si>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</si>
  <si>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</si>
  <si>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</si>
  <si>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</si>
  <si>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</si>
  <si>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</si>
  <si>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</si>
  <si>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</si>
  <si>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</si>
  <si>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</si>
  <si>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</si>
  <si>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</si>
  <si>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</si>
  <si>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</si>
  <si>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</si>
  <si>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</si>
  <si>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</si>
  <si>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</si>
  <si>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</si>
  <si>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</si>
  <si>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</si>
  <si>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</si>
  <si>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</si>
  <si>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</si>
  <si>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</si>
  <si>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</si>
  <si>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</si>
  <si>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</si>
  <si>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</si>
  <si>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</si>
  <si>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</si>
  <si>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</si>
  <si>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</si>
  <si>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</si>
  <si>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</si>
  <si>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</si>
  <si>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</si>
  <si>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</si>
  <si>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</si>
  <si>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</si>
  <si>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</si>
  <si>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</si>
  <si>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</si>
  <si>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</si>
  <si>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</si>
  <si>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</si>
  <si>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</si>
  <si>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</si>
  <si>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</si>
  <si>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</si>
  <si>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</si>
  <si>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</si>
  <si>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</si>
  <si>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</si>
  <si>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</si>
  <si>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</si>
  <si>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</si>
  <si>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</si>
  <si>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</si>
  <si>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</si>
  <si>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</si>
  <si>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</si>
  <si>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</si>
  <si>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</si>
  <si>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</si>
  <si>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</si>
  <si>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</si>
  <si>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</si>
  <si>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</si>
  <si>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</si>
  <si>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</si>
  <si>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</si>
  <si>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</si>
  <si>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</si>
  <si>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</si>
  <si>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</si>
  <si>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</si>
  <si>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</si>
  <si>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</si>
  <si>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</si>
  <si>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</si>
  <si>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</si>
  <si>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</si>
  <si>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</si>
  <si>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</si>
  <si>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</si>
  <si>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</si>
  <si>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</si>
  <si>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</si>
  <si>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</si>
  <si>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</si>
  <si>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</si>
  <si>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</si>
  <si>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</si>
  <si>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</si>
  <si>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</si>
  <si>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</si>
  <si>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</si>
  <si>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</si>
  <si>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</si>
  <si>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</si>
  <si>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</si>
  <si>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</si>
  <si>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</si>
  <si>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</si>
  <si>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</si>
  <si>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</si>
  <si>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</si>
  <si>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</si>
  <si>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</si>
  <si>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</si>
  <si>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</si>
  <si>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</si>
  <si>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</si>
  <si>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</si>
  <si>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</si>
  <si>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</si>
  <si>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</si>
  <si>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</si>
  <si>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</si>
  <si>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</si>
  <si>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</si>
  <si>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</si>
  <si>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</si>
  <si>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</si>
  <si>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</si>
  <si>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</si>
  <si>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</si>
  <si>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</si>
  <si>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</si>
  <si>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</si>
  <si>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</si>
  <si>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</si>
  <si>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</si>
  <si>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</si>
  <si>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</si>
  <si>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</si>
  <si>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</si>
  <si>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</si>
  <si>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</si>
  <si>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</si>
  <si>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</si>
  <si>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</si>
  <si>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</si>
  <si>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</si>
  <si>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</si>
  <si>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</si>
  <si>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</si>
  <si>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</si>
  <si>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</si>
  <si>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</si>
  <si>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</si>
  <si>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</si>
  <si>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</si>
  <si>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</si>
  <si>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</si>
  <si>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</si>
  <si>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</si>
  <si>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</si>
  <si>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</si>
  <si>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</si>
  <si>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</si>
  <si>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</si>
  <si>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</si>
  <si>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</si>
  <si>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</si>
  <si>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</si>
  <si>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</si>
  <si>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</si>
  <si>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</si>
  <si>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</si>
  <si>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</si>
  <si>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</si>
  <si>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</si>
  <si>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</si>
  <si>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</si>
  <si>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</si>
  <si>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</si>
  <si>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</si>
  <si>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</si>
  <si>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</si>
  <si>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</si>
  <si>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</si>
  <si>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</si>
  <si>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</si>
  <si>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</si>
  <si>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</si>
  <si>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</si>
  <si>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</si>
  <si>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</si>
  <si>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</si>
  <si>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</si>
  <si>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</si>
  <si>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</si>
  <si>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</si>
  <si>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</si>
  <si>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</si>
  <si>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</si>
  <si>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</si>
  <si>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</si>
  <si>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</si>
  <si>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</si>
  <si>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</si>
  <si>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</si>
  <si>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</si>
  <si>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</si>
  <si>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</si>
  <si>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</si>
  <si>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</si>
  <si>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</si>
  <si>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</si>
  <si>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</si>
  <si>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</si>
  <si>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</si>
  <si>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</si>
  <si>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</si>
  <si>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</si>
  <si>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</si>
  <si>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</si>
  <si>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</si>
  <si>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</si>
  <si>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</si>
  <si>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</si>
  <si>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</si>
  <si>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</si>
  <si>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</si>
  <si>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</si>
  <si>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</si>
  <si>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</si>
  <si>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</si>
  <si>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</si>
  <si>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</si>
  <si>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</si>
  <si>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</si>
  <si>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</si>
  <si>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</si>
  <si>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</si>
  <si>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</si>
  <si>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</si>
  <si>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</si>
  <si>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</si>
  <si>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</si>
  <si>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</si>
  <si>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</si>
  <si>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</si>
  <si>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</si>
  <si>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</si>
  <si>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</si>
  <si>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</si>
  <si>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</si>
  <si>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</si>
  <si>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</si>
  <si>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</si>
  <si>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</si>
  <si>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</si>
  <si>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</si>
  <si>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</si>
  <si>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</si>
  <si>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</si>
  <si>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</si>
  <si>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</si>
  <si>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</si>
  <si>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</si>
  <si>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</si>
  <si>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</si>
  <si>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</si>
  <si>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</si>
  <si>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</si>
  <si>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</si>
  <si>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</si>
  <si>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</si>
  <si>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</si>
  <si>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</si>
  <si>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</si>
  <si>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</si>
  <si>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</si>
  <si>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</si>
  <si>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</si>
  <si>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</si>
  <si>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</si>
  <si>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</si>
  <si>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</si>
  <si>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</si>
  <si>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</si>
  <si>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</si>
  <si>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</si>
  <si>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</si>
  <si>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</si>
  <si>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</si>
  <si>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</si>
  <si>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</si>
  <si>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</si>
  <si>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</si>
  <si>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</si>
  <si>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</si>
  <si>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</si>
  <si>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</si>
  <si>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</si>
  <si>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</si>
  <si>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</si>
  <si>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</si>
  <si>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</si>
  <si>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</si>
  <si>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</si>
  <si>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</si>
  <si>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</si>
  <si>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</si>
  <si>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</si>
  <si>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</si>
  <si>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</si>
  <si>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</si>
  <si>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</si>
  <si>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</si>
  <si>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</si>
  <si>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</si>
  <si>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</si>
  <si>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</si>
  <si>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</si>
  <si>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</si>
  <si>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</si>
  <si>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</si>
  <si>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</si>
  <si>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</si>
  <si>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</si>
  <si>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</si>
  <si>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</si>
  <si>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</si>
  <si>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</si>
  <si>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</si>
  <si>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</si>
  <si>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</si>
  <si>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</si>
  <si>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</si>
  <si>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</si>
  <si>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</si>
  <si>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</si>
  <si>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</si>
  <si>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</si>
  <si>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</si>
  <si>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</si>
  <si>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</si>
  <si>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</si>
  <si>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</si>
  <si>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</si>
  <si>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</si>
  <si>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</si>
  <si>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</si>
  <si>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</si>
  <si>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</si>
  <si>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</si>
  <si>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</si>
  <si>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</si>
  <si>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</si>
  <si>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</si>
  <si>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</si>
  <si>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</si>
  <si>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</si>
  <si>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</si>
  <si>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</si>
  <si>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</si>
  <si>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</si>
  <si>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</si>
  <si>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</si>
  <si>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</si>
  <si>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</si>
  <si>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</si>
  <si>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</si>
  <si>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</si>
  <si>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</si>
  <si>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</si>
  <si>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</si>
  <si>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</si>
  <si>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</si>
  <si>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</si>
  <si>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</si>
  <si>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</si>
  <si>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</si>
  <si>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</si>
  <si>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</si>
  <si>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</si>
  <si>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</si>
  <si>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</si>
  <si>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</si>
  <si>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</si>
  <si>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</si>
  <si>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</si>
  <si>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</si>
  <si>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</si>
  <si>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</si>
  <si>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</si>
  <si>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</si>
  <si>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</si>
  <si>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</si>
  <si>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</si>
  <si>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</si>
  <si>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</si>
  <si>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</si>
  <si>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</si>
  <si>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</si>
  <si>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</si>
  <si>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</si>
  <si>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</si>
  <si>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</si>
  <si>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</si>
  <si>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</si>
  <si>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</si>
  <si>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</si>
  <si>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</si>
  <si>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</si>
  <si>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</si>
  <si>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</si>
  <si>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</si>
  <si>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</si>
  <si>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</si>
  <si>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</si>
  <si>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</si>
  <si>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</si>
  <si>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</si>
  <si>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</si>
  <si>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</si>
  <si>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</si>
  <si>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</si>
  <si>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</si>
  <si>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</si>
  <si>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</si>
  <si>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</si>
  <si>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</si>
  <si>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</si>
  <si>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</si>
  <si>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</si>
  <si>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</si>
  <si>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</si>
  <si>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</si>
  <si>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</si>
  <si>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</si>
  <si>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</si>
  <si>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</si>
  <si>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</si>
  <si>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</si>
  <si>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</si>
  <si>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</si>
  <si>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</si>
  <si>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</si>
  <si>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</si>
  <si>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</si>
  <si>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</si>
  <si>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</si>
  <si>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</si>
  <si>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</si>
  <si>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</si>
  <si>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</si>
  <si>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</si>
  <si>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</si>
  <si>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</si>
  <si>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</si>
  <si>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</si>
  <si>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</si>
  <si>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</si>
  <si>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</si>
  <si>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</si>
  <si>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</si>
  <si>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</si>
  <si>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</si>
  <si>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</si>
  <si>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</si>
  <si>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</si>
  <si>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</si>
  <si>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</si>
  <si>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</si>
  <si>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</si>
  <si>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</si>
  <si>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</si>
  <si>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</si>
  <si>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</si>
  <si>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</si>
  <si>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</si>
  <si>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</si>
  <si>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</si>
  <si>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</si>
  <si>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</si>
  <si>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</si>
  <si>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</si>
  <si>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</si>
  <si>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</si>
  <si>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</si>
  <si>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</si>
  <si>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</si>
  <si>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</si>
  <si>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</si>
  <si>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</si>
  <si>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</si>
  <si>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</si>
  <si>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</si>
  <si>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</si>
  <si>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</si>
  <si>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</si>
  <si>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</si>
  <si>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</si>
  <si>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</si>
  <si>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</si>
  <si>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</si>
  <si>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</si>
  <si>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</si>
  <si>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</si>
  <si>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</si>
  <si>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</si>
  <si>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</si>
  <si>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</si>
  <si>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</si>
  <si>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</si>
  <si>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</si>
  <si>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</si>
  <si>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</si>
  <si>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</si>
  <si>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</si>
  <si>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</si>
  <si>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</si>
  <si>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</si>
  <si>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</si>
  <si>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</si>
  <si>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</si>
  <si>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</si>
  <si>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</si>
  <si>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</si>
  <si>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</si>
  <si>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</si>
  <si>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</si>
  <si>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</si>
  <si>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</si>
  <si>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</si>
  <si>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</si>
  <si>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</si>
  <si>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</si>
  <si>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</si>
  <si>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</si>
  <si>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</si>
  <si>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</si>
  <si>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</si>
  <si>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</si>
  <si>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</si>
  <si>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</si>
  <si>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</si>
  <si>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</si>
  <si>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</si>
  <si>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</si>
  <si>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</si>
  <si>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</si>
  <si>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</si>
  <si>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</si>
  <si>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</si>
  <si>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</si>
  <si>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</si>
  <si>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</si>
  <si>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</si>
  <si>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</si>
  <si>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</si>
  <si>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</si>
  <si>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</si>
  <si>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</si>
  <si>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</si>
  <si>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</si>
  <si>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</si>
  <si>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</si>
  <si>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</si>
  <si>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</si>
  <si>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</si>
  <si>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</si>
  <si>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</si>
  <si>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</si>
  <si>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</si>
  <si>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</si>
  <si>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</si>
  <si>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</si>
  <si>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</si>
  <si>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</si>
  <si>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</si>
  <si>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</si>
  <si>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</si>
  <si>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</si>
  <si>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</si>
  <si>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</si>
  <si>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</si>
  <si>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</si>
  <si>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</si>
  <si>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</si>
  <si>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</si>
  <si>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</si>
  <si>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</si>
  <si>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</si>
  <si>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</si>
  <si>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</si>
  <si>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</si>
  <si>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</si>
  <si>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</si>
  <si>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</si>
  <si>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</si>
  <si>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</si>
  <si>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</si>
  <si>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</si>
  <si>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</si>
  <si>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</si>
  <si>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</si>
  <si>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</si>
  <si>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</si>
  <si>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</si>
  <si>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</si>
  <si>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</si>
  <si>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</si>
  <si>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</si>
  <si>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</si>
  <si>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</si>
  <si>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</si>
  <si>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</si>
  <si>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</si>
  <si>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</si>
  <si>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</si>
  <si>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</si>
  <si>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</si>
  <si>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</si>
  <si>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</si>
  <si>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</si>
  <si>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</si>
  <si>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</si>
  <si>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</si>
  <si>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</si>
  <si>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</si>
  <si>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</si>
  <si>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</si>
  <si>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</si>
  <si>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</si>
  <si>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</si>
  <si>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</si>
  <si>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</si>
  <si>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</si>
  <si>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</si>
  <si>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</si>
  <si>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</si>
  <si>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</si>
  <si>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</si>
  <si>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</si>
  <si>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</si>
  <si>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</si>
  <si>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</si>
  <si>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</si>
  <si>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</si>
  <si>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</si>
  <si>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</si>
  <si>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</si>
  <si>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</si>
  <si>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</si>
  <si>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</si>
  <si>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</si>
  <si>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</si>
  <si>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</si>
  <si>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</si>
  <si>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</si>
  <si>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</si>
  <si>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</si>
  <si>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</si>
  <si>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</si>
  <si>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</si>
  <si>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</si>
  <si>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</si>
  <si>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</si>
  <si>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</si>
  <si>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</si>
  <si>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</si>
  <si>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</si>
  <si>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</si>
  <si>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</si>
  <si>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</si>
  <si>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</si>
  <si>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</si>
  <si>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</si>
  <si>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</si>
  <si>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</si>
  <si>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</si>
  <si>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</si>
  <si>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</si>
  <si>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</si>
  <si>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</si>
  <si>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</si>
  <si>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</si>
  <si>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</si>
  <si>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</si>
  <si>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</si>
  <si>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</si>
  <si>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</si>
  <si>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</si>
  <si>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</si>
  <si>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</si>
  <si>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</si>
  <si>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</si>
  <si>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</si>
  <si>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</si>
  <si>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</si>
  <si>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</si>
  <si>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</si>
  <si>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</si>
  <si>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</si>
  <si>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</si>
  <si>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</si>
  <si>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</si>
  <si>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</si>
  <si>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</si>
  <si>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</si>
  <si>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</si>
  <si>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</si>
  <si>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</si>
  <si>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</si>
  <si>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</si>
  <si>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</si>
  <si>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</si>
  <si>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</si>
  <si>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</si>
  <si>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</si>
  <si>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</si>
  <si>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</si>
  <si>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</si>
  <si>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</si>
  <si>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</si>
  <si>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</si>
  <si>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</si>
  <si>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</si>
  <si>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</si>
  <si>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</si>
  <si>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</si>
  <si>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</si>
  <si>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</si>
  <si>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</si>
  <si>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</si>
  <si>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</si>
  <si>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</si>
  <si>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</si>
  <si>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</si>
  <si>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</si>
  <si>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</si>
  <si>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</si>
  <si>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</si>
  <si>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</si>
  <si>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</si>
  <si>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</si>
  <si>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</si>
  <si>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</si>
  <si>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</si>
  <si>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</si>
  <si>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</si>
  <si>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</si>
  <si>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</si>
  <si>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</si>
  <si>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</si>
  <si>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</si>
  <si>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</si>
  <si>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</si>
  <si>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</si>
  <si>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</si>
  <si>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</si>
  <si>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</si>
  <si>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</si>
  <si>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</si>
  <si>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</si>
  <si>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</si>
  <si>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</si>
  <si>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</si>
  <si>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</si>
  <si>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</si>
  <si>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</si>
  <si>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</si>
  <si>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</si>
  <si>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</si>
  <si>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</si>
  <si>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</si>
  <si>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</si>
  <si>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</si>
  <si>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</si>
  <si>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</si>
  <si>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</si>
  <si>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</si>
  <si>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</si>
  <si>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</si>
  <si>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</si>
  <si>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</si>
  <si>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</si>
  <si>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</si>
  <si>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</si>
  <si>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</si>
  <si>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</si>
  <si>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</si>
  <si>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</si>
  <si>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</si>
  <si>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</si>
  <si>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</si>
  <si>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</si>
  <si>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</si>
  <si>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</si>
  <si>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</si>
  <si>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</si>
  <si>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</si>
  <si>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</si>
  <si>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</si>
  <si>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</si>
  <si>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</si>
  <si>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</si>
  <si>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</si>
  <si>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</si>
  <si>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</si>
  <si>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</si>
  <si>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</si>
  <si>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</si>
  <si>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</si>
  <si>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</si>
  <si>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</si>
  <si>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</si>
  <si>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</si>
  <si>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</si>
  <si>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</si>
  <si>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</si>
  <si>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</si>
  <si>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</si>
  <si>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</si>
  <si>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</si>
  <si>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</si>
  <si>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</si>
  <si>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</si>
  <si>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</si>
  <si>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</si>
  <si>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</si>
  <si>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</si>
  <si>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</si>
  <si>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</si>
  <si>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</si>
  <si>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</si>
  <si>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</si>
  <si>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</si>
  <si>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</si>
  <si>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</si>
  <si>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</si>
  <si>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</si>
  <si>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</si>
  <si>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</si>
  <si>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</si>
  <si>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</si>
  <si>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</si>
  <si>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</si>
  <si>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</si>
  <si>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</si>
  <si>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</si>
  <si>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</si>
  <si>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</si>
  <si>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</si>
  <si>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</si>
  <si>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</si>
  <si>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</si>
  <si>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</si>
  <si>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</si>
  <si>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</si>
  <si>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</si>
  <si>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</si>
  <si>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</si>
  <si>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</si>
  <si>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</si>
  <si>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</si>
  <si>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</si>
  <si>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</si>
  <si>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</si>
  <si>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</si>
  <si>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</si>
  <si>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</si>
  <si>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</si>
  <si>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</si>
  <si>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</si>
  <si>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</si>
  <si>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</si>
  <si>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</si>
  <si>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</si>
  <si>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</si>
  <si>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</si>
  <si>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</si>
  <si>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</si>
  <si>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</si>
  <si>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</si>
  <si>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</si>
  <si>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</si>
  <si>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</si>
  <si>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</si>
  <si>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</si>
  <si>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</si>
  <si>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</si>
  <si>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</si>
  <si>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</si>
  <si>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</si>
  <si>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</si>
  <si>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</si>
  <si>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</si>
  <si>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</si>
  <si>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</si>
  <si>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</si>
  <si>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</si>
  <si>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</si>
  <si>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</si>
  <si>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</si>
  <si>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</si>
  <si>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</si>
  <si>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</si>
  <si>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</si>
  <si>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</si>
  <si>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</si>
  <si>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</si>
  <si>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</si>
  <si>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</si>
  <si>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</si>
  <si>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</si>
  <si>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</si>
  <si>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</si>
  <si>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</si>
  <si>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</si>
  <si>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</si>
  <si>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</si>
  <si>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</si>
  <si>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</si>
  <si>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</si>
  <si>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</si>
  <si>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</si>
  <si>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</si>
  <si>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</si>
  <si>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</si>
  <si>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</si>
  <si>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</si>
  <si>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</si>
  <si>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</si>
  <si>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</si>
  <si>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</si>
  <si>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</si>
  <si>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</si>
  <si>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</si>
  <si>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</si>
  <si>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</si>
  <si>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</si>
  <si>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</si>
  <si>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</si>
  <si>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</si>
  <si>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</si>
  <si>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</si>
  <si>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</si>
  <si>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</si>
  <si>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</si>
  <si>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</si>
  <si>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</si>
  <si>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</si>
  <si>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</si>
  <si>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</si>
  <si>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</si>
  <si>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</si>
  <si>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</si>
  <si>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</si>
  <si>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</si>
  <si>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</si>
  <si>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</si>
  <si>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</si>
  <si>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</si>
  <si>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</si>
  <si>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</si>
  <si>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</si>
  <si>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</si>
  <si>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</si>
  <si>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</si>
  <si>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</si>
  <si>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</si>
  <si>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</si>
  <si>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</si>
  <si>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</si>
  <si>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</si>
  <si>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</si>
  <si>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</si>
  <si>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</si>
  <si>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</si>
  <si>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</si>
  <si>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</si>
  <si>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</si>
  <si>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</si>
  <si>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</si>
  <si>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</si>
  <si>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</si>
  <si>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</si>
  <si>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</si>
  <si>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</si>
  <si>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</si>
  <si>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</si>
  <si>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</si>
  <si>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</si>
  <si>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</si>
  <si>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</si>
  <si>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</si>
  <si>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</si>
  <si>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</si>
  <si>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</si>
  <si>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</si>
  <si>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</si>
  <si>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</si>
  <si>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</si>
  <si>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</si>
  <si>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</si>
  <si>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</si>
  <si>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</si>
  <si>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</si>
  <si>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</si>
  <si>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</si>
  <si>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</si>
  <si>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</si>
  <si>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</si>
  <si>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</si>
  <si>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</si>
  <si>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</si>
  <si>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</si>
  <si>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</si>
  <si>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</si>
  <si>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</si>
  <si>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</si>
  <si>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</si>
  <si>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</si>
  <si>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</si>
  <si>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</si>
  <si>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</si>
  <si>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</si>
  <si>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</si>
  <si>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</si>
  <si>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</si>
  <si>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</si>
  <si>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</si>
  <si>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</si>
  <si>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</si>
  <si>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</si>
  <si>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</si>
  <si>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</si>
  <si>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</si>
  <si>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</si>
  <si>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</si>
  <si>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</si>
  <si>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</si>
  <si>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</si>
  <si>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</si>
  <si>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</si>
  <si>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</si>
  <si>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</si>
  <si>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</si>
  <si>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</si>
  <si>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</si>
  <si>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</si>
  <si>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</si>
  <si>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</si>
  <si>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</si>
  <si>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</si>
  <si>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</si>
  <si>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</si>
  <si>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</si>
  <si>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</si>
  <si>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</si>
  <si>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</si>
  <si>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</si>
  <si>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</si>
  <si>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</si>
  <si>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</si>
  <si>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</si>
  <si>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</si>
  <si>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</si>
  <si>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</si>
  <si>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</si>
  <si>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</si>
  <si>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</si>
  <si>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</si>
  <si>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</si>
  <si>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</si>
  <si>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</si>
  <si>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</si>
  <si>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</si>
  <si>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</si>
  <si>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</si>
  <si>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</si>
  <si>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</si>
  <si>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</si>
  <si>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</si>
  <si>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</si>
  <si>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</si>
  <si>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</si>
  <si>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</si>
  <si>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</si>
  <si>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</si>
  <si>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</si>
  <si>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</si>
  <si>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</si>
  <si>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</si>
  <si>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</si>
  <si>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</si>
  <si>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</si>
  <si>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</si>
  <si>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</si>
  <si>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</si>
  <si>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</si>
  <si>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</si>
  <si>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</si>
  <si>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</si>
  <si>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</si>
  <si>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</si>
  <si>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</si>
  <si>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</si>
  <si>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</si>
  <si>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</si>
  <si>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</si>
  <si>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</si>
  <si>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</si>
  <si>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</si>
  <si>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</si>
  <si>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</si>
  <si>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</si>
  <si>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</si>
  <si>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</si>
  <si>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</si>
  <si>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</si>
  <si>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</si>
  <si>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</si>
  <si>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</si>
  <si>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</si>
  <si>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</si>
  <si>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</si>
  <si>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</si>
  <si>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</si>
  <si>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</si>
  <si>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</si>
  <si>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</si>
  <si>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</si>
  <si>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</si>
  <si>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</si>
  <si>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</si>
  <si>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</si>
  <si>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</si>
  <si>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</si>
  <si>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</si>
  <si>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</si>
  <si>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</si>
  <si>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</si>
  <si>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</si>
  <si>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</si>
  <si>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</si>
  <si>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</si>
  <si>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</si>
  <si>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</si>
  <si>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</si>
  <si>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</si>
  <si>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</si>
  <si>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</si>
  <si>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</si>
  <si>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</si>
  <si>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</si>
  <si>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</si>
  <si>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</si>
  <si>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</si>
  <si>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</si>
  <si>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</si>
  <si>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</si>
  <si>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</si>
  <si>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</si>
  <si>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</si>
  <si>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</si>
  <si>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</si>
  <si>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</si>
  <si>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</si>
  <si>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</si>
  <si>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</si>
  <si>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</si>
  <si>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</si>
  <si>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</si>
  <si>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</si>
  <si>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</si>
  <si>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</si>
  <si>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</si>
  <si>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</si>
  <si>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</si>
  <si>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</si>
  <si>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</si>
  <si>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</si>
  <si>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</si>
  <si>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</si>
  <si>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</si>
  <si>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</si>
  <si>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</si>
  <si>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</si>
  <si>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</si>
  <si>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</si>
  <si>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</si>
  <si>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</si>
  <si>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</si>
  <si>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</si>
  <si>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</si>
  <si>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</si>
  <si>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</si>
  <si>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</si>
  <si>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</si>
  <si>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</si>
  <si>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</si>
  <si>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</si>
  <si>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</si>
  <si>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</si>
  <si>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</si>
  <si>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</si>
  <si>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</si>
  <si>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</si>
  <si>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</si>
  <si>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</si>
  <si>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</si>
  <si>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</si>
  <si>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</si>
  <si>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</si>
  <si>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</si>
  <si>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</si>
  <si>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</si>
  <si>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</si>
  <si>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</si>
  <si>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</si>
  <si>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</si>
  <si>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</si>
  <si>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</si>
  <si>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</si>
  <si>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</si>
  <si>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</si>
  <si>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</si>
  <si>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</si>
  <si>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</si>
  <si>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</si>
  <si>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</si>
  <si>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</si>
  <si>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</si>
  <si>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</si>
  <si>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</si>
  <si>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</si>
  <si>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</si>
  <si>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</si>
  <si>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</si>
  <si>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</si>
  <si>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</si>
  <si>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</si>
  <si>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</si>
  <si>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</si>
  <si>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</si>
  <si>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</si>
  <si>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</si>
  <si>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</si>
  <si>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</si>
  <si>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</si>
  <si>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</si>
  <si>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</si>
  <si>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</si>
  <si>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</si>
  <si>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</si>
  <si>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</si>
  <si>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</si>
  <si>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</si>
  <si>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</si>
  <si>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</si>
  <si>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</si>
  <si>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</si>
  <si>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</si>
  <si>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</si>
  <si>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</si>
  <si>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</si>
  <si>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</si>
  <si>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</si>
  <si>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</si>
  <si>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</si>
  <si>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</si>
  <si>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</si>
  <si>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</si>
  <si>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</si>
  <si>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</si>
  <si>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</si>
  <si>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</si>
  <si>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</si>
  <si>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</si>
  <si>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</si>
  <si>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</si>
  <si>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</si>
  <si>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</si>
  <si>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</si>
  <si>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</si>
  <si>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</si>
  <si>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</si>
  <si>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</si>
  <si>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</si>
  <si>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</si>
  <si>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</si>
  <si>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</si>
  <si>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</si>
  <si>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</si>
  <si>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</si>
  <si>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</si>
  <si>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</si>
  <si>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</si>
  <si>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</si>
  <si>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</si>
  <si>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</si>
  <si>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</si>
  <si>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</si>
  <si>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</si>
  <si>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</si>
  <si>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</si>
  <si>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</si>
  <si>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</si>
  <si>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</si>
  <si>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</si>
  <si>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</si>
  <si>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</si>
  <si>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</si>
  <si>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</si>
  <si>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</si>
  <si>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</si>
  <si>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</si>
  <si>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</si>
  <si>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</si>
  <si>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</si>
  <si>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</si>
  <si>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</si>
  <si>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</si>
  <si>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</si>
  <si>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</si>
  <si>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</si>
  <si>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</si>
  <si>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</si>
  <si>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</si>
  <si>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</si>
  <si>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</si>
  <si>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</si>
  <si>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</si>
  <si>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</si>
  <si>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</si>
  <si>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</si>
  <si>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</si>
  <si>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</si>
  <si>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</si>
  <si>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</si>
  <si>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</si>
  <si>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</si>
  <si>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</si>
  <si>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</si>
  <si>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</si>
  <si>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</si>
  <si>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</si>
  <si>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</si>
  <si>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</si>
  <si>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</si>
  <si>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</si>
  <si>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</si>
  <si>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</si>
  <si>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</si>
  <si>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</si>
  <si>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</si>
  <si>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</si>
  <si>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</si>
  <si>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</si>
  <si>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</si>
  <si>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</si>
  <si>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</si>
  <si>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</si>
  <si>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</si>
  <si>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</si>
  <si>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</si>
  <si>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</si>
  <si>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</si>
  <si>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</si>
  <si>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</si>
  <si>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</si>
  <si>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</si>
  <si>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</si>
  <si>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</si>
  <si>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</si>
  <si>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</si>
  <si>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</si>
  <si>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</si>
  <si>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</si>
  <si>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</si>
  <si>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</si>
  <si>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</si>
  <si>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</si>
  <si>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</si>
  <si>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</si>
  <si>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</si>
  <si>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</si>
  <si>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</si>
  <si>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</si>
  <si>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</si>
  <si>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</si>
  <si>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</si>
  <si>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</si>
  <si>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</si>
  <si>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</si>
  <si>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</si>
  <si>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</si>
  <si>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</si>
  <si>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</si>
  <si>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</si>
  <si>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</si>
  <si>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</si>
  <si>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</si>
  <si>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</si>
  <si>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</si>
  <si>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</si>
  <si>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</si>
  <si>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</si>
  <si>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</si>
  <si>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</si>
  <si>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</si>
  <si>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</si>
  <si>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</si>
  <si>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</si>
  <si>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</si>
  <si>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</si>
  <si>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</si>
  <si>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</si>
  <si>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</si>
  <si>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</si>
  <si>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</si>
  <si>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</si>
  <si>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</si>
  <si>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</si>
  <si>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</si>
  <si>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</si>
  <si>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</si>
  <si>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</si>
  <si>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</si>
  <si>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</si>
  <si>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</si>
  <si>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</si>
  <si>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</si>
  <si>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</si>
  <si>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</si>
  <si>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</si>
  <si>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</si>
  <si>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</si>
  <si>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</si>
  <si>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</si>
  <si>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</si>
  <si>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</si>
  <si>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</si>
  <si>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</si>
  <si>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</si>
  <si>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</si>
  <si>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</si>
  <si>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</si>
  <si>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</si>
  <si>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</si>
  <si>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</si>
  <si>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</si>
  <si>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</si>
  <si>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</si>
  <si>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</si>
  <si>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</si>
  <si>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</si>
  <si>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</si>
  <si>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</si>
  <si>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</si>
  <si>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</si>
  <si>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</si>
  <si>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</si>
  <si>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</si>
  <si>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</si>
  <si>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</si>
  <si>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</si>
  <si>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</si>
  <si>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</si>
  <si>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</si>
  <si>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</si>
  <si>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</si>
  <si>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</si>
  <si>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</si>
  <si>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</si>
  <si>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</si>
  <si>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</si>
  <si>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</si>
  <si>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</si>
  <si>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</si>
  <si>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</si>
  <si>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</si>
  <si>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</si>
  <si>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</si>
  <si>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</si>
  <si>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</si>
  <si>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</si>
  <si>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</si>
  <si>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</si>
  <si>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</si>
  <si>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</si>
  <si>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</si>
  <si>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</si>
  <si>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</si>
  <si>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</si>
  <si>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</si>
  <si>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</si>
  <si>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</si>
  <si>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</si>
  <si>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</si>
  <si>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</si>
  <si>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</si>
  <si>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</si>
  <si>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</si>
  <si>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</si>
  <si>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</si>
  <si>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</si>
  <si>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</si>
  <si>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</si>
  <si>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</si>
  <si>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</si>
  <si>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</si>
  <si>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</si>
  <si>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</si>
  <si>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</si>
  <si>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</si>
  <si>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</si>
  <si>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</si>
  <si>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</si>
  <si>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</si>
  <si>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</si>
  <si>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</si>
  <si>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</si>
  <si>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</si>
  <si>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</si>
  <si>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</si>
  <si>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</si>
  <si>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</si>
  <si>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</si>
  <si>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</si>
  <si>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</si>
  <si>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</si>
  <si>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</si>
  <si>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</si>
  <si>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</si>
  <si>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</si>
  <si>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</si>
  <si>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</si>
  <si>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</si>
  <si>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</si>
  <si>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</si>
  <si>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</si>
  <si>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</si>
  <si>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</si>
  <si>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</si>
  <si>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</si>
  <si>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</si>
  <si>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</si>
  <si>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</si>
  <si>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</si>
  <si>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</si>
  <si>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</si>
  <si>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</si>
  <si>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</si>
  <si>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</si>
  <si>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</si>
  <si>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</si>
  <si>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</si>
  <si>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</si>
  <si>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</si>
  <si>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</si>
  <si>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</si>
  <si>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</si>
  <si>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</si>
  <si>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</si>
  <si>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</si>
  <si>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</si>
  <si>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</si>
  <si>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</si>
  <si>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</si>
  <si>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</si>
  <si>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</si>
  <si>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</si>
  <si>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</si>
  <si>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</si>
  <si>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</si>
  <si>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</si>
  <si>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</si>
  <si>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</si>
  <si>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</si>
  <si>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</si>
  <si>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</si>
  <si>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</si>
  <si>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</si>
  <si>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</si>
  <si>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</si>
  <si>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</si>
  <si>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</si>
  <si>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</si>
  <si>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</si>
  <si>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</si>
  <si>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</si>
  <si>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</si>
  <si>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</si>
  <si>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</si>
  <si>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</si>
  <si>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</si>
  <si>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</si>
  <si>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</si>
  <si>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</si>
  <si>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</si>
  <si>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</si>
  <si>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</si>
  <si>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</si>
  <si>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</si>
  <si>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</si>
  <si>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</si>
  <si>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</si>
  <si>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</si>
  <si>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</si>
  <si>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</si>
  <si>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</si>
  <si>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</si>
  <si>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</si>
  <si>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</si>
  <si>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</si>
  <si>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</si>
  <si>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</si>
  <si>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</si>
  <si>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</si>
  <si>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</si>
  <si>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</si>
  <si>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</si>
  <si>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</si>
  <si>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</si>
  <si>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</si>
  <si>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</si>
  <si>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</si>
  <si>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</si>
  <si>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</si>
  <si>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</si>
  <si>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</si>
  <si>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</si>
  <si>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</si>
  <si>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</si>
  <si>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</si>
  <si>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</si>
  <si>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</si>
  <si>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</si>
  <si>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</si>
  <si>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</si>
  <si>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</si>
  <si>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</si>
  <si>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</si>
  <si>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</si>
  <si>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</si>
  <si>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</si>
  <si>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</si>
  <si>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</si>
  <si>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</si>
  <si>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</si>
  <si>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</si>
  <si>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</si>
  <si>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</si>
  <si>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</si>
  <si>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</si>
  <si>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</si>
  <si>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</si>
  <si>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</si>
  <si>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</si>
  <si>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</si>
  <si>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</si>
  <si>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</si>
  <si>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</si>
  <si>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</si>
  <si>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</si>
  <si>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</si>
  <si>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</si>
  <si>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</si>
  <si>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</si>
  <si>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</si>
  <si>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</si>
  <si>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</si>
  <si>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</si>
  <si>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</si>
  <si>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</si>
  <si>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</si>
  <si>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</si>
  <si>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</si>
  <si>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</si>
  <si>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</si>
  <si>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</si>
  <si>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</si>
  <si>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</si>
  <si>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</si>
  <si>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</si>
  <si>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</si>
  <si>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</si>
  <si>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</si>
  <si>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</si>
  <si>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</si>
  <si>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</si>
  <si>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</si>
  <si>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</si>
  <si>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</si>
  <si>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</si>
  <si>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</si>
  <si>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</si>
  <si>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</si>
  <si>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</si>
  <si>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</si>
  <si>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</si>
  <si>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</si>
  <si>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</si>
  <si>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</si>
  <si>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</si>
  <si>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</si>
  <si>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</si>
  <si>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</si>
  <si>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</si>
  <si>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</si>
  <si>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</si>
  <si>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</si>
  <si>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</si>
  <si>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</si>
  <si>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</si>
  <si>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</si>
  <si>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</si>
  <si>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</si>
  <si>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</si>
  <si>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</si>
  <si>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</si>
  <si>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</si>
  <si>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</si>
  <si>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</si>
  <si>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</si>
  <si>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</si>
  <si>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</si>
  <si>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</si>
  <si>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</si>
  <si>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</si>
  <si>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</si>
  <si>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</si>
  <si>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</si>
  <si>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</si>
  <si>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</si>
  <si>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</si>
  <si>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</si>
  <si>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</si>
  <si>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</si>
  <si>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</si>
  <si>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</si>
  <si>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</si>
  <si>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</si>
  <si>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</si>
  <si>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</si>
  <si>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</si>
  <si>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</si>
  <si>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</si>
  <si>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</si>
  <si>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</si>
  <si>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</si>
  <si>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</si>
  <si>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</si>
  <si>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</si>
  <si>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</si>
  <si>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</si>
  <si>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</si>
  <si>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</si>
  <si>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</si>
  <si>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</si>
  <si>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</si>
  <si>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</si>
  <si>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</si>
  <si>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</si>
  <si>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</si>
  <si>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</si>
  <si>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</si>
  <si>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</si>
  <si>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</si>
  <si>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</si>
  <si>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</si>
  <si>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</si>
  <si>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</si>
  <si>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</si>
  <si>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</si>
  <si>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</si>
  <si>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</si>
  <si>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</si>
  <si>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</si>
  <si>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</si>
  <si>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</si>
  <si>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</si>
  <si>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</si>
  <si>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</si>
  <si>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</si>
  <si>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</si>
  <si>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</si>
  <si>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</si>
  <si>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</si>
  <si>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</si>
  <si>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</si>
  <si>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</si>
  <si>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</si>
  <si>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</si>
  <si>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</si>
  <si>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</si>
  <si>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</si>
  <si>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</si>
  <si>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</si>
  <si>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</si>
  <si>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</si>
  <si>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</si>
  <si>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</si>
  <si>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</si>
  <si>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</si>
  <si>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</si>
  <si>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</si>
  <si>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</si>
  <si>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</si>
  <si>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</si>
  <si>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</si>
  <si>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</si>
  <si>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</si>
  <si>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</si>
  <si>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</si>
  <si>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</si>
  <si>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</si>
  <si>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</si>
  <si>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</si>
  <si>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</si>
  <si>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</si>
  <si>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</si>
  <si>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</si>
  <si>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</si>
  <si>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</si>
  <si>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</si>
  <si>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</si>
  <si>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</si>
  <si>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</si>
  <si>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</si>
  <si>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</si>
  <si>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</si>
  <si>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</si>
  <si>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</si>
  <si>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</si>
  <si>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</si>
  <si>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</si>
  <si>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</si>
  <si>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</si>
  <si>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</si>
  <si>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</si>
  <si>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</si>
  <si>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</si>
  <si>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</si>
  <si>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</si>
  <si>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</si>
  <si>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</si>
  <si>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</si>
  <si>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</si>
  <si>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</si>
  <si>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</si>
  <si>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</si>
  <si>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</si>
  <si>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</si>
  <si>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</si>
  <si>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</si>
  <si>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</si>
  <si>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</si>
  <si>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</si>
  <si>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</si>
  <si>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</si>
  <si>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</si>
  <si>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</si>
  <si>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</si>
  <si>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</si>
  <si>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</si>
  <si>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</si>
  <si>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</si>
  <si>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</si>
  <si>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</si>
  <si>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</si>
  <si>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</si>
  <si>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</si>
  <si>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</si>
  <si>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</si>
  <si>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</si>
  <si>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</si>
  <si>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</si>
  <si>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</si>
  <si>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</si>
  <si>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</si>
  <si>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</si>
  <si>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</si>
  <si>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</si>
  <si>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</si>
  <si>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</si>
  <si>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</si>
  <si>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</si>
  <si>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</si>
  <si>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</si>
  <si>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</si>
  <si>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</si>
  <si>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</si>
  <si>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</si>
  <si>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</si>
  <si>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</si>
  <si>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</si>
  <si>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</si>
  <si>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</si>
  <si>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</si>
  <si>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</si>
  <si>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</si>
  <si>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</si>
  <si>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</si>
  <si>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</si>
  <si>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</si>
  <si>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</si>
  <si>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</si>
  <si>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</si>
  <si>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</si>
  <si>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</si>
  <si>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</si>
  <si>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</si>
  <si>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</si>
  <si>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</si>
  <si>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</si>
  <si>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</si>
  <si>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</si>
  <si>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</si>
  <si>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</si>
  <si>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</si>
  <si>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</si>
  <si>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</si>
  <si>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</si>
  <si>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</si>
  <si>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</si>
  <si>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</si>
  <si>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</si>
  <si>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</si>
  <si>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</si>
  <si>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</si>
  <si>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</si>
  <si>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</si>
  <si>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</si>
  <si>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</si>
  <si>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</si>
  <si>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</si>
  <si>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</si>
  <si>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</si>
  <si>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</si>
  <si>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</si>
  <si>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</si>
  <si>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</si>
  <si>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</si>
  <si>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</si>
  <si>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</si>
  <si>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</si>
  <si>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</si>
  <si>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</si>
  <si>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</si>
  <si>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</si>
  <si>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</si>
  <si>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</si>
  <si>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</si>
  <si>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</si>
  <si>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</si>
  <si>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</si>
  <si>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</si>
  <si>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</si>
  <si>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</si>
  <si>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</si>
  <si>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</si>
  <si>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</si>
  <si>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</si>
  <si>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</si>
  <si>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</si>
  <si>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</si>
  <si>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</si>
  <si>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</si>
  <si>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</si>
  <si>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</si>
  <si>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</si>
  <si>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</si>
  <si>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</si>
  <si>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</si>
  <si>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</si>
  <si>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</si>
  <si>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</si>
  <si>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</si>
  <si>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</si>
  <si>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</si>
  <si>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</si>
  <si>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</si>
  <si>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</si>
  <si>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</si>
  <si>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</si>
  <si>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</si>
  <si>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</si>
  <si>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</si>
  <si>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</si>
  <si>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</si>
  <si>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</si>
  <si>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</si>
  <si>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</si>
  <si>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</si>
  <si>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</si>
  <si>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</si>
  <si>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</si>
  <si>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</si>
  <si>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</si>
  <si>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</si>
  <si>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</si>
  <si>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</si>
  <si>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</si>
  <si>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</si>
  <si>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</si>
  <si>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</si>
  <si>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</si>
  <si>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</si>
  <si>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</si>
  <si>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</si>
  <si>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</si>
  <si>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</si>
  <si>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</si>
  <si>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</si>
  <si>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</si>
  <si>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</si>
  <si>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</si>
  <si>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</si>
  <si>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</si>
  <si>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</si>
  <si>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</si>
  <si>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</si>
  <si>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</si>
  <si>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</si>
  <si>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</si>
  <si>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</si>
  <si>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</si>
  <si>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</si>
  <si>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</si>
  <si>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</si>
  <si>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</si>
  <si>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</si>
  <si>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</si>
  <si>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</si>
  <si>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</si>
  <si>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</si>
  <si>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</si>
  <si>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</si>
  <si>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</si>
  <si>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</si>
  <si>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</si>
  <si>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</si>
  <si>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</si>
  <si>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</si>
  <si>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</si>
  <si>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</si>
  <si>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</si>
  <si>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</si>
  <si>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</si>
  <si>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</si>
  <si>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</si>
  <si>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</si>
  <si>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</si>
  <si>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</si>
  <si>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</si>
  <si>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</si>
  <si>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</si>
  <si>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</si>
  <si>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</si>
  <si>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</si>
  <si>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</si>
  <si>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</si>
  <si>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</si>
  <si>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</si>
  <si>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</si>
  <si>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</si>
  <si>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</si>
  <si>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</si>
  <si>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</si>
  <si>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</si>
  <si>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</si>
  <si>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</si>
  <si>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</si>
  <si>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</si>
  <si>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</si>
  <si>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</si>
  <si>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</si>
  <si>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</si>
  <si>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</si>
  <si>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</si>
  <si>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</si>
  <si>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</si>
  <si>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</si>
  <si>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</si>
  <si>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</si>
  <si>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</si>
  <si>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</si>
  <si>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</si>
  <si>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</si>
  <si>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</si>
  <si>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</si>
  <si>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</si>
  <si>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</si>
  <si>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</si>
  <si>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</si>
  <si>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</si>
  <si>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</si>
  <si>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</si>
  <si>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</si>
  <si>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</si>
  <si>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</si>
  <si>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</si>
  <si>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</si>
  <si>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</si>
  <si>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</si>
  <si>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</si>
  <si>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</si>
  <si>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</si>
  <si>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</si>
  <si>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</si>
  <si>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</si>
  <si>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</si>
  <si>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</si>
  <si>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</si>
  <si>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</si>
  <si>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</si>
  <si>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</si>
  <si>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</si>
  <si>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</si>
  <si>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</si>
  <si>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</si>
  <si>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</si>
  <si>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</si>
  <si>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</si>
  <si>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</si>
  <si>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</si>
  <si>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</si>
  <si>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</si>
  <si>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</si>
  <si>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</si>
  <si>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</si>
  <si>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</si>
  <si>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</si>
  <si>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</si>
  <si>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</si>
  <si>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</si>
  <si>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</si>
  <si>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</si>
  <si>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</si>
  <si>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</si>
  <si>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</si>
  <si>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</si>
  <si>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</si>
  <si>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</si>
  <si>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</si>
  <si>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</si>
  <si>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</si>
  <si>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</si>
  <si>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</si>
  <si>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</si>
  <si>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</si>
  <si>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</si>
  <si>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</si>
  <si>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</si>
  <si>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</si>
  <si>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</si>
  <si>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</si>
  <si>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</si>
  <si>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</si>
  <si>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</si>
  <si>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</si>
  <si>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</si>
  <si>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</si>
  <si>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</si>
  <si>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</si>
  <si>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</si>
  <si>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</si>
  <si>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</si>
  <si>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</si>
  <si>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</si>
  <si>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</si>
  <si>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</si>
  <si>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</si>
  <si>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</si>
  <si>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</si>
  <si>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</si>
  <si>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</si>
  <si>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</si>
  <si>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</si>
  <si>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</si>
  <si>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</si>
  <si>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</si>
  <si>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</si>
  <si>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</si>
  <si>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</si>
  <si>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</si>
  <si>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</si>
  <si>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</si>
  <si>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</si>
  <si>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</si>
  <si>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</si>
  <si>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</si>
  <si>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</si>
  <si>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</si>
  <si>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</si>
  <si>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</si>
  <si>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</si>
  <si>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</si>
  <si>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</si>
  <si>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</si>
  <si>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</si>
  <si>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</si>
  <si>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</si>
  <si>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</si>
  <si>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</si>
  <si>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</si>
  <si>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</si>
  <si>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</si>
  <si>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</si>
  <si>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</si>
  <si>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</si>
  <si>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</si>
  <si>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</si>
  <si>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</si>
  <si>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</si>
  <si>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</si>
  <si>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</si>
  <si>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</si>
  <si>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</si>
  <si>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</si>
  <si>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</si>
  <si>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</si>
  <si>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</si>
  <si>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</si>
  <si>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</si>
  <si>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</si>
  <si>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</si>
  <si>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</si>
  <si>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</si>
  <si>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</si>
  <si>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</si>
  <si>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</si>
  <si>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</si>
  <si>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</si>
  <si>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</si>
  <si>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</si>
  <si>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</si>
  <si>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</si>
  <si>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</si>
  <si>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</si>
  <si>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</si>
  <si>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</si>
  <si>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</si>
  <si>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</si>
  <si>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</si>
  <si>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</si>
  <si>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</si>
  <si>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</si>
  <si>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</si>
  <si>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</si>
  <si>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</si>
  <si>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</si>
  <si>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</si>
  <si>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</si>
  <si>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</si>
  <si>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</si>
  <si>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</si>
  <si>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</si>
  <si>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</si>
  <si>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</si>
  <si>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</si>
  <si>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</si>
  <si>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</si>
  <si>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</si>
  <si>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</si>
  <si>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</si>
  <si>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</si>
  <si>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</si>
  <si>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</si>
  <si>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</si>
  <si>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</si>
  <si>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</si>
  <si>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</si>
  <si>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</si>
  <si>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</si>
  <si>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</si>
  <si>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</si>
  <si>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</si>
  <si>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</si>
  <si>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</si>
  <si>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</si>
  <si>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</si>
  <si>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</si>
  <si>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</si>
  <si>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</si>
  <si>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</si>
  <si>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</si>
  <si>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</si>
  <si>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</si>
  <si>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</si>
  <si>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</si>
  <si>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</si>
  <si>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</si>
  <si>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</si>
  <si>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</si>
  <si>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</si>
  <si>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</si>
  <si>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</si>
  <si>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</si>
  <si>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</si>
  <si>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</si>
  <si>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</si>
  <si>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</si>
  <si>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</si>
  <si>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</si>
  <si>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</si>
  <si>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</si>
  <si>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</si>
  <si>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</si>
  <si>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</si>
  <si>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</si>
  <si>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</si>
  <si>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</si>
  <si>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</si>
  <si>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</si>
  <si>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</si>
  <si>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</si>
  <si>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</si>
  <si>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</si>
  <si>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</si>
  <si>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</si>
  <si>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</si>
  <si>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</si>
  <si>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</si>
  <si>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</si>
  <si>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</si>
  <si>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</si>
  <si>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</si>
  <si>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</si>
  <si>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</si>
  <si>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</si>
  <si>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</si>
  <si>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</si>
  <si>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</si>
  <si>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</si>
  <si>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</si>
  <si>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</si>
  <si>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</si>
  <si>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</si>
  <si>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</si>
  <si>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</si>
  <si>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</si>
  <si>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</si>
  <si>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</si>
  <si>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</si>
  <si>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</si>
  <si>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</si>
  <si>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</si>
  <si>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</si>
  <si>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</si>
  <si>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</si>
  <si>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</si>
  <si>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</si>
  <si>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</si>
  <si>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</si>
  <si>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</si>
  <si>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</si>
  <si>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</si>
  <si>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</si>
  <si>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</si>
  <si>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</si>
  <si>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</si>
  <si>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</si>
  <si>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</si>
  <si>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</si>
  <si>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</si>
  <si>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</si>
  <si>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</si>
  <si>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</si>
  <si>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</si>
  <si>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</si>
  <si>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</si>
  <si>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</si>
  <si>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</si>
  <si>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</si>
  <si>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</si>
  <si>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</si>
  <si>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</si>
  <si>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</si>
  <si>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</si>
  <si>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</si>
  <si>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</si>
  <si>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</si>
  <si>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</si>
  <si>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</si>
  <si>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</si>
  <si>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</si>
  <si>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</si>
  <si>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</si>
  <si>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</si>
  <si>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</si>
  <si>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</si>
  <si>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</si>
  <si>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</si>
  <si>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</si>
  <si>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</si>
  <si>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</si>
  <si>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</si>
  <si>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</si>
  <si>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</si>
  <si>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</si>
  <si>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</si>
  <si>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</si>
  <si>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</si>
  <si>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</si>
  <si>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</si>
  <si>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</si>
  <si>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</si>
  <si>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</si>
  <si>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</si>
  <si>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</si>
  <si>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</si>
  <si>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</si>
  <si>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</si>
  <si>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</si>
  <si>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</si>
  <si>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</si>
  <si>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</si>
  <si>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</si>
  <si>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</si>
  <si>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</si>
  <si>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</si>
  <si>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</si>
  <si>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</si>
  <si>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</si>
  <si>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</si>
  <si>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</si>
  <si>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</si>
  <si>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</si>
  <si>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</si>
  <si>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</si>
  <si>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</si>
  <si>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</si>
  <si>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</si>
  <si>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</si>
  <si>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</si>
  <si>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</si>
  <si>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</si>
  <si>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</si>
  <si>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</si>
  <si>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</si>
  <si>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</si>
  <si>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</si>
  <si>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</si>
  <si>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</si>
  <si>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</si>
  <si>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</si>
  <si>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</si>
  <si>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</si>
  <si>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</si>
  <si>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</si>
  <si>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</si>
  <si>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</si>
  <si>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</si>
  <si>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</si>
  <si>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</si>
  <si>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</si>
  <si>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</si>
  <si>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</si>
  <si>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</si>
  <si>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</si>
  <si>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</si>
  <si>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</si>
  <si>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</si>
  <si>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</si>
  <si>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</si>
  <si>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</si>
  <si>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</si>
  <si>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</si>
  <si>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</si>
  <si>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</si>
  <si>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</si>
  <si>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</si>
  <si>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</si>
  <si>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</si>
  <si>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</si>
  <si>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</si>
  <si>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</si>
  <si>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</si>
  <si>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</si>
  <si>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</si>
  <si>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</si>
  <si>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</si>
  <si>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</si>
  <si>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</si>
  <si>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</si>
  <si>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</si>
  <si>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</si>
  <si>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</si>
  <si>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</si>
  <si>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</si>
  <si>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</si>
  <si>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</si>
  <si>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</si>
  <si>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</si>
  <si>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</si>
  <si>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</si>
  <si>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</si>
  <si>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</si>
  <si>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</si>
  <si>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</si>
  <si>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</si>
  <si>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</si>
  <si>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</si>
  <si>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</si>
  <si>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</si>
  <si>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</si>
  <si>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</si>
  <si>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</si>
  <si>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</si>
  <si>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</si>
  <si>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</si>
  <si>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</si>
  <si>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</si>
  <si>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</si>
  <si>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</si>
  <si>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</si>
  <si>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</si>
  <si>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</si>
  <si>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</si>
  <si>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</si>
  <si>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</si>
  <si>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</si>
  <si>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</si>
  <si>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</si>
  <si>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</si>
  <si>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</si>
  <si>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</si>
  <si>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</si>
  <si>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</si>
  <si>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</si>
  <si>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</si>
  <si>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</si>
  <si>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</si>
  <si>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</si>
  <si>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</si>
  <si>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</si>
  <si>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</si>
  <si>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</si>
  <si>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</si>
  <si>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</si>
  <si>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</si>
  <si>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</si>
  <si>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</si>
  <si>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</si>
  <si>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</si>
  <si>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</si>
  <si>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</si>
  <si>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</si>
  <si>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</si>
  <si>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</si>
  <si>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</si>
  <si>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</si>
  <si>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</si>
  <si>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</si>
  <si>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</si>
  <si>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</si>
  <si>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</si>
  <si>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</si>
  <si>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</si>
  <si>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</si>
  <si>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</si>
  <si>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</si>
  <si>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</si>
  <si>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</si>
  <si>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</si>
  <si>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</si>
  <si>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</si>
  <si>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</si>
  <si>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</si>
  <si>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</si>
  <si>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</si>
  <si>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</si>
  <si>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</si>
  <si>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</si>
  <si>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</si>
  <si>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</si>
  <si>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</si>
  <si>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</si>
  <si>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</si>
  <si>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</si>
  <si>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</si>
  <si>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</si>
  <si>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</si>
  <si>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</si>
  <si>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</si>
  <si>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</si>
  <si>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</si>
  <si>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</si>
  <si>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</si>
  <si>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</si>
  <si>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</si>
  <si>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</si>
  <si>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</si>
  <si>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</si>
  <si>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</si>
  <si>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</si>
  <si>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</si>
  <si>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</si>
  <si>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</si>
  <si>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</si>
  <si>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</si>
  <si>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</si>
  <si>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</si>
  <si>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</si>
  <si>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</si>
  <si>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</si>
  <si>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</si>
  <si>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</si>
  <si>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</si>
  <si>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</si>
  <si>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</si>
  <si>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</si>
  <si>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</si>
  <si>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</si>
  <si>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</si>
  <si>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</si>
  <si>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</si>
  <si>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</si>
  <si>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</si>
  <si>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</si>
  <si>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</si>
  <si>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</si>
  <si>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</si>
  <si>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</si>
  <si>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</si>
  <si>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</si>
  <si>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</si>
  <si>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</si>
  <si>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</si>
  <si>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</si>
  <si>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</si>
  <si>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</si>
  <si>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</si>
  <si>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</si>
  <si>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</si>
  <si>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</si>
  <si>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</si>
  <si>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</si>
  <si>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</si>
  <si>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</si>
  <si>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</si>
  <si>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</si>
  <si>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</si>
  <si>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</si>
  <si>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</si>
  <si>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</si>
  <si>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</si>
  <si>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</si>
  <si>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</si>
  <si>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</si>
  <si>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</si>
  <si>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</si>
  <si>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</si>
  <si>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</si>
  <si>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</si>
  <si>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</si>
  <si>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</si>
  <si>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</si>
  <si>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</si>
  <si>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</si>
  <si>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</si>
  <si>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</si>
  <si>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</si>
  <si>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</si>
  <si>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</si>
  <si>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</si>
  <si>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</si>
  <si>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</si>
  <si>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</si>
  <si>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</si>
  <si>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</si>
  <si>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</si>
  <si>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</si>
  <si>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</si>
  <si>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</si>
  <si>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</si>
  <si>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</si>
  <si>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</si>
  <si>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</si>
  <si>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</si>
  <si>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</si>
  <si>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</si>
  <si>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</si>
  <si>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</si>
  <si>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</si>
  <si>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</si>
  <si>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</si>
  <si>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</si>
  <si>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</si>
  <si>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</si>
  <si>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</si>
  <si>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</si>
  <si>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</si>
  <si>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</si>
  <si>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</si>
  <si>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</si>
  <si>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</si>
  <si>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</si>
  <si>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</si>
  <si>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</si>
  <si>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</si>
  <si>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</si>
  <si>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</si>
  <si>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</si>
  <si>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</si>
  <si>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</si>
  <si>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</si>
  <si>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</si>
  <si>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</si>
  <si>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</si>
  <si>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</si>
  <si>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</si>
  <si>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</si>
  <si>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</si>
  <si>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</si>
  <si>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</si>
  <si>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</si>
  <si>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</si>
  <si>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</si>
  <si>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</si>
  <si>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</si>
  <si>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</si>
  <si>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</si>
  <si>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</si>
  <si>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</si>
  <si>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</si>
  <si>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</si>
  <si>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</si>
  <si>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</si>
  <si>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</si>
  <si>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</si>
  <si>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</si>
  <si>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</si>
  <si>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</si>
  <si>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</si>
  <si>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</si>
  <si>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</si>
  <si>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</si>
  <si>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</si>
  <si>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</si>
  <si>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</si>
  <si>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</si>
  <si>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</si>
  <si>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</si>
  <si>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</si>
  <si>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</si>
  <si>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</si>
  <si>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</si>
  <si>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</si>
  <si>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</si>
  <si>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</si>
  <si>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</si>
  <si>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</si>
  <si>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</si>
  <si>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</si>
  <si>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</si>
  <si>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</si>
  <si>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</si>
  <si>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</si>
  <si>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</si>
  <si>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</si>
  <si>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</si>
  <si>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</si>
  <si>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</si>
  <si>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</si>
  <si>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</si>
  <si>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</si>
  <si>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</si>
  <si>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</si>
  <si>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</si>
  <si>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</si>
  <si>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</si>
  <si>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</si>
  <si>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</si>
  <si>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</si>
  <si>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</si>
  <si>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</si>
  <si>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</si>
  <si>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</si>
  <si>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</si>
  <si>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</si>
  <si>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</si>
  <si>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</si>
  <si>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</si>
  <si>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</si>
  <si>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</si>
  <si>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</si>
  <si>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</si>
  <si>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</si>
  <si>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</si>
  <si>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</si>
  <si>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</si>
  <si>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</si>
  <si>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</si>
  <si>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</si>
  <si>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</si>
  <si>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</si>
  <si>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</si>
  <si>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</si>
  <si>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</si>
  <si>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</si>
  <si>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</si>
  <si>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</si>
  <si>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</si>
  <si>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</si>
  <si>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</si>
  <si>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</si>
  <si>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</si>
  <si>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</si>
  <si>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</si>
  <si>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</si>
  <si>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</si>
  <si>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</si>
  <si>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</si>
  <si>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</si>
  <si>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</si>
  <si>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</si>
  <si>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</si>
  <si>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</si>
  <si>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</si>
  <si>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</si>
  <si>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</si>
  <si>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</si>
  <si>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</si>
  <si>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</si>
  <si>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</si>
  <si>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</si>
  <si>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</si>
  <si>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</si>
  <si>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</si>
  <si>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</si>
  <si>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</si>
  <si>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</si>
  <si>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</si>
  <si>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</si>
  <si>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</si>
  <si>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</si>
  <si>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</si>
  <si>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</si>
  <si>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</si>
  <si>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</si>
  <si>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</si>
  <si>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</si>
  <si>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</si>
  <si>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</si>
  <si>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</si>
  <si>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</si>
  <si>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</si>
  <si>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</si>
  <si>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</si>
  <si>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</si>
  <si>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</si>
  <si>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</si>
  <si>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</si>
  <si>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</si>
  <si>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</si>
  <si>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</si>
  <si>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</si>
  <si>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</si>
  <si>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</si>
  <si>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</si>
  <si>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</si>
  <si>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</si>
  <si>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</si>
  <si>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</si>
  <si>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</si>
  <si>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</si>
  <si>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</si>
  <si>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</si>
  <si>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</si>
  <si>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</si>
  <si>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</si>
  <si>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</si>
  <si>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</si>
  <si>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</si>
  <si>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</si>
  <si>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</si>
  <si>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</si>
  <si>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</si>
  <si>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</si>
  <si>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</si>
  <si>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</si>
  <si>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</si>
  <si>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</si>
  <si>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</si>
  <si>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</si>
  <si>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</si>
  <si>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</si>
  <si>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</si>
  <si>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</si>
  <si>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</si>
  <si>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</si>
  <si>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</si>
  <si>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</si>
  <si>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</si>
  <si>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</si>
  <si>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</si>
  <si>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</si>
  <si>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</si>
  <si>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</si>
  <si>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</si>
  <si>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</si>
  <si>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</si>
  <si>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</si>
  <si>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</si>
  <si>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</si>
  <si>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</si>
  <si>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</si>
  <si>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</si>
  <si>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</si>
  <si>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</si>
  <si>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</si>
  <si>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</si>
  <si>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</si>
  <si>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</si>
  <si>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</si>
  <si>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</si>
  <si>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</si>
  <si>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</si>
  <si>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</si>
  <si>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</si>
  <si>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</si>
  <si>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</si>
  <si>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</si>
  <si>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</si>
  <si>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</si>
  <si>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</si>
  <si>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</si>
  <si>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</si>
  <si>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</si>
  <si>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</si>
  <si>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</si>
  <si>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</si>
  <si>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</si>
  <si>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</si>
  <si>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</si>
  <si>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</si>
  <si>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</si>
  <si>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</si>
  <si>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</si>
  <si>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</si>
  <si>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</si>
  <si>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</si>
  <si>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</si>
  <si>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</si>
  <si>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</si>
  <si>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</si>
  <si>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</si>
  <si>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</si>
  <si>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</si>
  <si>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</si>
  <si>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</si>
  <si>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</si>
  <si>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</si>
  <si>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</si>
  <si>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</si>
  <si>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</si>
  <si>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</si>
  <si>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</si>
  <si>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</si>
  <si>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</si>
  <si>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</si>
  <si>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</si>
  <si>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</si>
  <si>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</si>
  <si>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</si>
  <si>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</si>
  <si>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</si>
  <si>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</si>
  <si>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</si>
  <si>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</si>
  <si>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</si>
  <si>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</si>
  <si>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</si>
  <si>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</si>
  <si>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</si>
  <si>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</si>
  <si>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</si>
  <si>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</si>
  <si>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</si>
  <si>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</si>
  <si>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</si>
  <si>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</si>
  <si>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</si>
  <si>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</si>
  <si>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</si>
  <si>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</si>
  <si>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</si>
  <si>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</si>
  <si>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</si>
  <si>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</si>
  <si>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</si>
  <si>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</si>
  <si>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</si>
  <si>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</si>
  <si>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</si>
  <si>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</si>
  <si>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</si>
  <si>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</si>
  <si>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</si>
  <si>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</si>
  <si>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</si>
  <si>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</si>
  <si>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</si>
  <si>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</si>
  <si>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</si>
  <si>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</si>
  <si>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</si>
  <si>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</si>
  <si>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</si>
  <si>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</si>
  <si>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</si>
  <si>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</si>
  <si>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</si>
  <si>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</si>
  <si>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</si>
  <si>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</si>
  <si>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</si>
  <si>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</si>
  <si>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</si>
  <si>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</si>
  <si>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</si>
  <si>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</si>
  <si>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</si>
  <si>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</si>
  <si>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</si>
  <si>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</si>
  <si>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</si>
  <si>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</si>
  <si>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</si>
  <si>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</si>
  <si>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</si>
  <si>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</si>
  <si>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</si>
  <si>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</si>
  <si>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</si>
  <si>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</si>
  <si>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</si>
  <si>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</si>
  <si>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</si>
  <si>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</si>
  <si>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</si>
  <si>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</si>
  <si>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</si>
  <si>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</si>
  <si>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</si>
  <si>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</si>
  <si>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</si>
  <si>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</si>
  <si>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</si>
  <si>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</si>
  <si>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</si>
  <si>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</si>
  <si>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</si>
  <si>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</si>
  <si>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</si>
  <si>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</si>
  <si>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</si>
  <si>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</si>
  <si>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</si>
  <si>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</si>
  <si>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</si>
  <si>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</si>
  <si>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</si>
  <si>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</si>
  <si>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</si>
  <si>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</si>
  <si>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</si>
  <si>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</si>
  <si>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</si>
  <si>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</si>
  <si>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</si>
  <si>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</si>
  <si>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</si>
  <si>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</si>
  <si>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</si>
  <si>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</si>
  <si>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</si>
  <si>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</si>
  <si>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</si>
  <si>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</si>
  <si>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</si>
  <si>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</si>
  <si>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</si>
  <si>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</si>
  <si>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</si>
  <si>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</si>
  <si>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</si>
  <si>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</si>
  <si>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</si>
  <si>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</si>
  <si>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</si>
  <si>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</si>
  <si>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</si>
  <si>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</si>
  <si>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</si>
  <si>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</si>
  <si>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</si>
  <si>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</si>
  <si>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</si>
  <si>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</si>
  <si>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</si>
  <si>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</si>
  <si>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</si>
  <si>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</si>
  <si>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</si>
  <si>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</si>
  <si>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</si>
  <si>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</si>
  <si>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</si>
  <si>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</si>
  <si>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</si>
  <si>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</si>
  <si>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</si>
  <si>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</si>
  <si>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</si>
  <si>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</si>
  <si>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</si>
  <si>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</si>
  <si>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</si>
  <si>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</si>
  <si>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</si>
  <si>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</si>
  <si>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</si>
  <si>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</si>
  <si>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</si>
  <si>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</si>
  <si>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</si>
  <si>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</si>
  <si>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</si>
  <si>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</si>
  <si>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</si>
  <si>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</si>
  <si>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</si>
  <si>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</si>
  <si>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</si>
  <si>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</si>
  <si>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</si>
  <si>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</si>
  <si>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</si>
  <si>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</si>
  <si>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</si>
  <si>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</si>
  <si>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</si>
  <si>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</si>
  <si>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</si>
  <si>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</si>
  <si>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</si>
  <si>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</si>
  <si>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</si>
  <si>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</si>
  <si>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</si>
  <si>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</si>
  <si>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</si>
  <si>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</si>
  <si>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</si>
  <si>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</si>
  <si>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</si>
  <si>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</si>
  <si>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</si>
  <si>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</si>
  <si>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</si>
  <si>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</si>
  <si>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</si>
  <si>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</si>
  <si>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</si>
  <si>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</si>
  <si>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</si>
  <si>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</si>
  <si>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</si>
  <si>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</si>
  <si>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</si>
  <si>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</si>
  <si>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</si>
  <si>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</si>
  <si>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</si>
  <si>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</si>
  <si>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</si>
  <si>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</si>
  <si>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</si>
  <si>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</si>
  <si>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</si>
  <si>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</si>
  <si>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</si>
  <si>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</si>
  <si>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</si>
  <si>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</si>
  <si>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</si>
  <si>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</si>
  <si>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</si>
  <si>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</si>
  <si>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</si>
  <si>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</si>
  <si>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</si>
  <si>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</si>
  <si>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</si>
  <si>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</si>
  <si>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</si>
  <si>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</si>
  <si>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</si>
  <si>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</si>
  <si>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</si>
  <si>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</si>
  <si>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</si>
  <si>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</si>
  <si>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</si>
  <si>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</si>
  <si>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</si>
  <si>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</si>
  <si>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</si>
  <si>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</si>
  <si>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</si>
  <si>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</si>
  <si>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</si>
  <si>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</si>
  <si>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</si>
  <si>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</si>
  <si>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</si>
  <si>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</si>
  <si>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</si>
  <si>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</si>
  <si>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</si>
  <si>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</si>
  <si>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</si>
  <si>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</si>
  <si>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</si>
  <si>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</si>
  <si>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</si>
  <si>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</si>
  <si>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</si>
  <si>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</si>
  <si>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</si>
  <si>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</si>
  <si>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</si>
  <si>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</si>
  <si>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</si>
  <si>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</si>
  <si>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</si>
  <si>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</si>
  <si>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</si>
  <si>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</si>
  <si>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</si>
  <si>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</si>
  <si>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</si>
  <si>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</si>
  <si>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</si>
  <si>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</si>
  <si>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</si>
  <si>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</si>
  <si>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</si>
  <si>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</si>
  <si>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</si>
  <si>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</si>
  <si>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</si>
  <si>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</si>
  <si>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</si>
  <si>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</si>
  <si>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</si>
  <si>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</si>
  <si>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</si>
  <si>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</si>
  <si>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</si>
  <si>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</si>
  <si>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</si>
  <si>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</si>
  <si>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</si>
  <si>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</si>
  <si>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</si>
  <si>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</si>
  <si>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</si>
  <si>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</si>
  <si>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</si>
  <si>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</si>
  <si>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</si>
  <si>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</si>
  <si>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</si>
  <si>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</si>
  <si>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</si>
  <si>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</si>
  <si>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</si>
  <si>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</si>
  <si>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</si>
  <si>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</si>
  <si>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</si>
  <si>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</si>
  <si>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</si>
  <si>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</si>
  <si>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</si>
  <si>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</si>
  <si>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</si>
  <si>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</si>
  <si>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</si>
  <si>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</si>
  <si>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</si>
  <si>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</si>
  <si>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</si>
  <si>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</si>
  <si>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</si>
  <si>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</si>
  <si>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</si>
  <si>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</si>
  <si>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</si>
  <si>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</si>
  <si>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</si>
  <si>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</si>
  <si>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</si>
  <si>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</si>
  <si>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</si>
  <si>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</si>
  <si>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</si>
  <si>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</si>
  <si>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</si>
  <si>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</si>
  <si>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</si>
  <si>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</si>
  <si>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</si>
  <si>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</si>
  <si>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</si>
  <si>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</si>
  <si>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</si>
  <si>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</si>
  <si>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</si>
  <si>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</si>
  <si>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</si>
  <si>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</si>
  <si>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</si>
  <si>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</si>
  <si>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</si>
  <si>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</si>
  <si>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</si>
  <si>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</si>
  <si>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</si>
  <si>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</si>
  <si>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</si>
  <si>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</si>
  <si>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</si>
  <si>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</si>
  <si>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</si>
  <si>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</si>
  <si>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</si>
  <si>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</si>
  <si>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</si>
  <si>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</si>
  <si>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</si>
  <si>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</si>
  <si>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</si>
  <si>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</si>
  <si>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</si>
  <si>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</si>
  <si>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</si>
  <si>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</si>
  <si>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</si>
  <si>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</si>
  <si>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</si>
  <si>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</si>
  <si>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</si>
  <si>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</si>
  <si>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</si>
  <si>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</si>
  <si>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</si>
  <si>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</si>
  <si>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</si>
  <si>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</si>
  <si>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</si>
  <si>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</si>
  <si>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</si>
  <si>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</si>
  <si>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</si>
  <si>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</si>
  <si>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</si>
  <si>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</si>
  <si>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</si>
  <si>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</si>
  <si>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</si>
  <si>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</si>
  <si>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</si>
  <si>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</si>
  <si>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</si>
  <si>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</si>
  <si>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</si>
  <si>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</si>
  <si>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</si>
  <si>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</si>
  <si>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</si>
  <si>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</si>
  <si>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</si>
  <si>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</si>
  <si>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</si>
  <si>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</si>
  <si>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</si>
  <si>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</si>
  <si>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</si>
  <si>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</si>
  <si>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</si>
  <si>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</si>
  <si>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</si>
  <si>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</si>
  <si>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</si>
  <si>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</si>
  <si>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</si>
  <si>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</si>
  <si>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</si>
  <si>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</si>
  <si>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</si>
  <si>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</si>
  <si>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</si>
  <si>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</si>
  <si>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</si>
  <si>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</si>
  <si>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</si>
  <si>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</si>
  <si>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</si>
  <si>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</si>
  <si>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</si>
  <si>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</si>
  <si>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</si>
  <si>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</si>
  <si>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</si>
  <si>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</si>
  <si>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</si>
  <si>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</si>
  <si>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</si>
  <si>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</si>
  <si>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</si>
  <si>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</si>
  <si>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</si>
  <si>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</si>
  <si>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</si>
  <si>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</si>
  <si>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</si>
  <si>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</si>
  <si>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</si>
  <si>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</si>
  <si>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</si>
  <si>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</si>
  <si>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</si>
  <si>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</si>
  <si>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</si>
  <si>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</si>
  <si>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</si>
  <si>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</si>
  <si>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</si>
  <si>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</si>
  <si>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</si>
  <si>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</si>
  <si>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</si>
  <si>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</si>
  <si>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</si>
  <si>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</si>
  <si>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</si>
  <si>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</si>
  <si>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</si>
  <si>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</si>
  <si>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</si>
  <si>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</si>
  <si>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</si>
  <si>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</si>
  <si>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</si>
  <si>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</si>
  <si>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</si>
  <si>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</si>
  <si>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</si>
  <si>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</si>
  <si>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</si>
  <si>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</si>
  <si>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</si>
  <si>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</si>
  <si>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</si>
  <si>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</si>
  <si>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</si>
  <si>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</si>
  <si>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</si>
  <si>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</si>
  <si>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</si>
  <si>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</si>
  <si>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</si>
  <si>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</si>
  <si>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</si>
  <si>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</si>
  <si>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</si>
  <si>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</si>
  <si>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</si>
  <si>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</si>
  <si>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</si>
  <si>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</si>
  <si>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</si>
  <si>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</si>
  <si>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</si>
  <si>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</si>
  <si>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</si>
  <si>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</si>
  <si>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</si>
  <si>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</si>
  <si>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</si>
  <si>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</si>
  <si>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</si>
  <si>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</si>
  <si>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</si>
  <si>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</si>
  <si>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</si>
  <si>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</si>
  <si>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</si>
  <si>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</si>
  <si>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</si>
  <si>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</si>
  <si>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</si>
  <si>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</si>
  <si>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</si>
  <si>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</si>
  <si>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</si>
  <si>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</si>
  <si>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</si>
  <si>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</si>
  <si>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</si>
  <si>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</si>
  <si>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</si>
  <si>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</si>
  <si>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</si>
  <si>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</si>
  <si>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</si>
  <si>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</si>
  <si>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</si>
  <si>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</si>
  <si>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</si>
  <si>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</si>
  <si>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</si>
  <si>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</si>
  <si>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</si>
  <si>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</si>
  <si>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</si>
  <si>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</si>
  <si>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</si>
  <si>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</si>
  <si>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</si>
  <si>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</si>
  <si>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</si>
  <si>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</si>
  <si>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</si>
  <si>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</si>
  <si>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</si>
  <si>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</si>
  <si>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</si>
  <si>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</si>
  <si>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</si>
  <si>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</si>
  <si>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</si>
  <si>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</si>
  <si>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</si>
  <si>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</si>
  <si>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</si>
  <si>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</si>
  <si>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</si>
  <si>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</si>
  <si>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</si>
  <si>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</si>
  <si>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</si>
  <si>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</si>
  <si>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</si>
  <si>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</si>
  <si>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</si>
  <si>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</si>
  <si>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</si>
  <si>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</si>
  <si>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</si>
  <si>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</si>
  <si>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</si>
  <si>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</si>
  <si>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</si>
  <si>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</si>
  <si>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</si>
  <si>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</si>
  <si>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</si>
  <si>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</si>
  <si>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</si>
  <si>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</si>
  <si>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</si>
  <si>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</si>
  <si>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</si>
  <si>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</si>
  <si>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</si>
  <si>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</si>
  <si>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</si>
  <si>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</si>
  <si>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</si>
  <si>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</si>
  <si>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</si>
  <si>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</si>
  <si>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</si>
  <si>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</si>
  <si>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</si>
  <si>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</si>
  <si>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</si>
  <si>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</si>
  <si>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</si>
  <si>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</si>
  <si>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</si>
  <si>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</si>
  <si>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</si>
  <si>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</si>
  <si>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</si>
  <si>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</si>
  <si>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</si>
  <si>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</si>
  <si>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</si>
  <si>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</si>
  <si>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</si>
  <si>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</si>
  <si>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</si>
  <si>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</si>
  <si>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</si>
  <si>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</si>
  <si>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</si>
  <si>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</si>
  <si>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</si>
  <si>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</si>
  <si>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</si>
  <si>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</si>
  <si>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</si>
  <si>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</si>
  <si>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</si>
  <si>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</si>
  <si>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</si>
  <si>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</si>
  <si>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</si>
  <si>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</si>
  <si>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</si>
  <si>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</si>
  <si>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</si>
  <si>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</si>
  <si>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</si>
  <si>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</si>
  <si>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</si>
  <si>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</si>
  <si>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</si>
  <si>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</si>
  <si>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</si>
  <si>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</si>
  <si>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</si>
  <si>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</si>
  <si>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</si>
  <si>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</si>
  <si>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</si>
  <si>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</si>
  <si>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</si>
  <si>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</si>
  <si>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</si>
  <si>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</si>
  <si>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</si>
  <si>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</si>
  <si>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</si>
  <si>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</si>
  <si>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</si>
  <si>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</si>
  <si>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</si>
  <si>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</si>
  <si>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</si>
  <si>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</si>
  <si>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</si>
  <si>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</si>
  <si>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</si>
  <si>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</si>
  <si>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</si>
  <si>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</si>
  <si>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</si>
  <si>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</si>
  <si>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</si>
  <si>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</si>
  <si>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</si>
  <si>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</si>
  <si>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</si>
  <si>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</si>
  <si>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</si>
  <si>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</si>
  <si>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</si>
  <si>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</si>
  <si>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</si>
  <si>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</si>
  <si>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</si>
  <si>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</si>
  <si>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</si>
  <si>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</si>
  <si>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</si>
  <si>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</si>
  <si>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</si>
  <si>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</si>
  <si>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</si>
  <si>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</si>
  <si>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</si>
  <si>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</si>
  <si>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</si>
  <si>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</si>
  <si>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</si>
  <si>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</si>
  <si>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</si>
  <si>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</si>
  <si>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</si>
  <si>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</si>
  <si>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</si>
  <si>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</si>
  <si>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</si>
  <si>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</si>
  <si>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</si>
  <si>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</si>
  <si>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</si>
  <si>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</si>
  <si>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</si>
  <si>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</si>
  <si>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</si>
  <si>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</si>
  <si>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</si>
  <si>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</si>
  <si>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</si>
  <si>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</si>
  <si>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</si>
  <si>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</si>
  <si>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</si>
  <si>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</si>
  <si>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</si>
  <si>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</si>
  <si>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</si>
  <si>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</si>
  <si>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</si>
  <si>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</si>
  <si>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</si>
  <si>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</si>
  <si>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</si>
  <si>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</si>
  <si>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</si>
  <si>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</si>
  <si>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</si>
  <si>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</si>
  <si>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</si>
  <si>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</si>
  <si>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</si>
  <si>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</si>
  <si>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</si>
  <si>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</si>
  <si>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</si>
  <si>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</si>
  <si>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</si>
  <si>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</si>
  <si>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</si>
  <si>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</si>
  <si>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</si>
  <si>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</si>
  <si>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</si>
  <si>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</si>
  <si>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</si>
  <si>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</si>
  <si>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</si>
  <si>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</si>
  <si>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</si>
  <si>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</si>
  <si>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</si>
  <si>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</si>
  <si>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</si>
  <si>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</si>
  <si>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</si>
  <si>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</si>
  <si>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</si>
  <si>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</si>
  <si>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</si>
  <si>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</si>
  <si>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</si>
  <si>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</si>
  <si>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</si>
  <si>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</si>
  <si>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</si>
  <si>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</si>
  <si>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</si>
  <si>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</si>
  <si>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</si>
  <si>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</si>
  <si>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</si>
  <si>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</si>
  <si>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</si>
  <si>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</si>
  <si>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</si>
  <si>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</si>
  <si>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</si>
  <si>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</si>
  <si>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</si>
  <si>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</si>
  <si>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</si>
  <si>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</si>
  <si>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</si>
  <si>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</si>
  <si>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</si>
  <si>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</si>
  <si>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</si>
  <si>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</si>
  <si>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</si>
  <si>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</si>
  <si>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</si>
  <si>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</si>
  <si>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</si>
  <si>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</si>
  <si>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</si>
  <si>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</si>
  <si>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</si>
  <si>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</si>
  <si>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</si>
  <si>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</si>
  <si>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</si>
  <si>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</si>
  <si>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</si>
  <si>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</si>
  <si>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</si>
  <si>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</si>
  <si>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</si>
  <si>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</si>
  <si>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</si>
  <si>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</si>
  <si>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</si>
  <si>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</si>
  <si>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</si>
  <si>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</si>
  <si>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</si>
  <si>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</si>
  <si>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</si>
  <si>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</si>
  <si>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</si>
  <si>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</si>
  <si>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</si>
  <si>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</si>
  <si>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</si>
  <si>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</si>
  <si>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</si>
  <si>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</si>
  <si>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</si>
  <si>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</si>
  <si>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</si>
  <si>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</si>
  <si>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</si>
  <si>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</si>
  <si>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</si>
  <si>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</si>
  <si>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</si>
  <si>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</si>
  <si>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</si>
  <si>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</si>
  <si>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</si>
  <si>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</si>
  <si>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</si>
  <si>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</si>
  <si>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</si>
  <si>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</si>
  <si>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</si>
  <si>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</si>
  <si>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</si>
  <si>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</si>
  <si>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</si>
  <si>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</si>
  <si>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</si>
  <si>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</si>
  <si>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</si>
  <si>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</si>
  <si>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</si>
  <si>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</si>
  <si>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</si>
  <si>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</si>
  <si>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</si>
  <si>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</si>
  <si>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</si>
  <si>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</si>
  <si>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</si>
  <si>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</si>
  <si>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</si>
  <si>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</si>
  <si>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</si>
  <si>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</si>
  <si>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</si>
  <si>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</si>
  <si>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</si>
  <si>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</si>
  <si>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</si>
  <si>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</si>
  <si>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</si>
  <si>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</si>
  <si>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</si>
  <si>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</si>
  <si>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</si>
  <si>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</si>
  <si>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</si>
  <si>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</si>
  <si>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</si>
  <si>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</si>
  <si>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</si>
  <si>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</si>
  <si>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</si>
  <si>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</si>
  <si>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</si>
  <si>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</si>
  <si>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</si>
  <si>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</si>
  <si>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</si>
  <si>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</si>
  <si>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</si>
  <si>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</si>
  <si>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</si>
  <si>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</si>
  <si>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</si>
  <si>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</si>
  <si>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</si>
  <si>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</si>
  <si>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</si>
  <si>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</si>
  <si>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</si>
  <si>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</si>
  <si>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</si>
  <si>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</si>
  <si>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</si>
  <si>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</si>
  <si>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</si>
  <si>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</si>
  <si>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</si>
  <si>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</si>
  <si>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</si>
  <si>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</si>
  <si>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</si>
  <si>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</si>
  <si>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</si>
  <si>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</si>
  <si>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</si>
  <si>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</si>
  <si>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</si>
  <si>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</si>
  <si>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</si>
  <si>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</si>
  <si>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</si>
  <si>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</si>
  <si>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</si>
  <si>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</si>
  <si>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</si>
  <si>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</si>
  <si>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</si>
  <si>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</si>
  <si>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</si>
  <si>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</si>
  <si>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</si>
  <si>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</si>
  <si>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</si>
  <si>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</si>
  <si>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</si>
  <si>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</si>
  <si>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</si>
  <si>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</si>
  <si>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</si>
  <si>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</si>
  <si>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</si>
  <si>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</si>
  <si>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</si>
  <si>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</si>
  <si>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</si>
  <si>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</si>
  <si>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</si>
  <si>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</si>
  <si>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</si>
  <si>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</si>
  <si>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</si>
  <si>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</si>
  <si>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</si>
  <si>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</si>
  <si>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</si>
  <si>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</si>
  <si>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</si>
  <si>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</si>
  <si>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</si>
  <si>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</si>
  <si>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</si>
  <si>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</si>
  <si>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</si>
  <si>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</si>
  <si>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</si>
  <si>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</si>
  <si>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</si>
  <si>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</si>
  <si>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</si>
  <si>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</si>
  <si>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</si>
  <si>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</si>
  <si>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</si>
  <si>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</si>
  <si>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</si>
  <si>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</si>
  <si>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</si>
  <si>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</si>
  <si>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</si>
  <si>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</si>
  <si>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</si>
  <si>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</si>
  <si>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</si>
  <si>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</si>
  <si>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</si>
  <si>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</si>
  <si>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</si>
  <si>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</si>
  <si>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</si>
  <si>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</si>
  <si>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</si>
  <si>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</si>
  <si>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</si>
  <si>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</si>
  <si>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</si>
  <si>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</si>
  <si>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</si>
  <si>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</si>
  <si>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</si>
  <si>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</si>
  <si>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</si>
  <si>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</si>
  <si>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</si>
  <si>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</si>
  <si>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</si>
  <si>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</si>
  <si>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</si>
  <si>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</si>
  <si>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</si>
  <si>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</si>
  <si>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</si>
  <si>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</si>
  <si>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</si>
  <si>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</si>
  <si>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</si>
  <si>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</si>
  <si>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</si>
  <si>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</si>
  <si>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</si>
  <si>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</si>
  <si>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</si>
  <si>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</si>
  <si>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</si>
  <si>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</si>
  <si>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</si>
  <si>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</si>
  <si>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</si>
  <si>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</si>
  <si>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</si>
  <si>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</si>
  <si>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</si>
  <si>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</si>
  <si>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</si>
  <si>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</si>
  <si>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</si>
  <si>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</si>
  <si>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</si>
  <si>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</si>
  <si>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</si>
  <si>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</si>
  <si>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</si>
  <si>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</si>
  <si>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</si>
  <si>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</si>
  <si>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</si>
  <si>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</si>
  <si>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</si>
  <si>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</si>
  <si>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</si>
  <si>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</si>
  <si>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</si>
  <si>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</si>
  <si>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</si>
  <si>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</si>
  <si>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</si>
  <si>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</si>
  <si>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</si>
  <si>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</si>
  <si>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</si>
  <si>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</si>
  <si>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</si>
  <si>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</si>
  <si>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</si>
  <si>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</si>
  <si>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</si>
  <si>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</si>
  <si>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</si>
  <si>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</si>
  <si>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</si>
  <si>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</si>
  <si>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</si>
  <si>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</si>
  <si>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</si>
  <si>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</si>
  <si>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</si>
  <si>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</si>
  <si>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</si>
  <si>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</si>
  <si>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</si>
  <si>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</si>
  <si>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</si>
  <si>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</si>
  <si>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</si>
  <si>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</si>
  <si>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</si>
  <si>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</si>
  <si>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</si>
  <si>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</si>
  <si>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</si>
  <si>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</si>
  <si>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</si>
  <si>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</si>
  <si>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</si>
  <si>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</si>
  <si>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</si>
  <si>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</si>
  <si>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</si>
  <si>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</si>
  <si>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</si>
  <si>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</si>
  <si>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</si>
  <si>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</si>
  <si>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</si>
  <si>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</si>
  <si>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</si>
  <si>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</si>
  <si>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</si>
  <si>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</si>
  <si>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</si>
  <si>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</si>
  <si>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</si>
  <si>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</si>
  <si>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</si>
  <si>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</si>
  <si>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</si>
  <si>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</si>
  <si>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</si>
  <si>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</si>
  <si>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</si>
  <si>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</si>
  <si>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</si>
  <si>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</si>
  <si>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</si>
  <si>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</si>
  <si>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</si>
  <si>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</si>
  <si>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</si>
  <si>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</si>
  <si>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</si>
  <si>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</si>
  <si>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</si>
  <si>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</si>
  <si>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</si>
  <si>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</si>
  <si>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</si>
  <si>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</si>
  <si>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</si>
  <si>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</si>
  <si>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</si>
  <si>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</si>
  <si>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</si>
  <si>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</si>
  <si>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</si>
  <si>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</si>
  <si>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</si>
  <si>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</si>
  <si>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</si>
  <si>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</si>
  <si>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</si>
  <si>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</si>
  <si>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</si>
  <si>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</si>
  <si>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</si>
  <si>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</si>
  <si>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</si>
  <si>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</si>
  <si>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</si>
  <si>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</si>
  <si>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</si>
  <si>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</si>
  <si>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</si>
  <si>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</si>
  <si>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</si>
  <si>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</si>
  <si>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</si>
  <si>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</si>
  <si>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</si>
  <si>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</si>
  <si>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</si>
  <si>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</si>
  <si>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</si>
  <si>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</si>
  <si>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</si>
  <si>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</si>
  <si>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</si>
  <si>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</si>
  <si>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</si>
  <si>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</si>
  <si>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</si>
  <si>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</si>
  <si>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</si>
  <si>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</si>
  <si>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</si>
  <si>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</si>
  <si>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</si>
  <si>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</si>
  <si>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</si>
  <si>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</si>
  <si>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</si>
  <si>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</si>
  <si>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</si>
  <si>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</si>
  <si>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</si>
  <si>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</si>
  <si>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</si>
  <si>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</si>
  <si>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</si>
  <si>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</si>
  <si>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</si>
  <si>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</si>
  <si>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</si>
  <si>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</si>
  <si>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</si>
  <si>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</si>
  <si>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</si>
  <si>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</si>
  <si>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</si>
  <si>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</si>
  <si>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</si>
  <si>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</si>
  <si>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</si>
  <si>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</si>
  <si>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</si>
  <si>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</si>
  <si>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</si>
  <si>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</si>
  <si>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</si>
  <si>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</si>
  <si>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</si>
  <si>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</si>
  <si>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</si>
  <si>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</si>
  <si>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</si>
  <si>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</si>
  <si>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</si>
  <si>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</si>
  <si>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</si>
  <si>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</si>
  <si>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</si>
  <si>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</si>
  <si>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</si>
  <si>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</si>
  <si>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</si>
  <si>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</si>
  <si>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</si>
  <si>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</si>
  <si>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</si>
  <si>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</si>
  <si>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</si>
  <si>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</si>
  <si>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</si>
  <si>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</si>
  <si>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</si>
  <si>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</si>
  <si>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</si>
  <si>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</si>
  <si>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</si>
  <si>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</si>
  <si>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</si>
  <si>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</si>
  <si>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</si>
  <si>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</si>
  <si>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</si>
  <si>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</si>
  <si>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</si>
  <si>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</si>
  <si>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</si>
  <si>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</si>
  <si>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</si>
  <si>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</si>
  <si>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</si>
  <si>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</si>
  <si>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</si>
  <si>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</si>
  <si>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</si>
  <si>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</si>
  <si>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</si>
  <si>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</si>
  <si>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</si>
  <si>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</si>
  <si>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</si>
  <si>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</si>
  <si>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</si>
  <si>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</si>
  <si>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</si>
  <si>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</si>
  <si>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</si>
  <si>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</si>
  <si>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</si>
  <si>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</si>
  <si>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</si>
  <si>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</si>
  <si>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</si>
  <si>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</si>
  <si>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</si>
  <si>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</si>
  <si>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</si>
  <si>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</si>
  <si>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</si>
  <si>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</si>
  <si>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</si>
  <si>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</si>
  <si>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</si>
  <si>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</si>
  <si>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</si>
  <si>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</si>
  <si>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</si>
  <si>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</si>
  <si>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</si>
  <si>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</si>
  <si>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</si>
  <si>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</si>
  <si>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</si>
  <si>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</si>
  <si>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</si>
  <si>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</si>
  <si>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</si>
  <si>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</si>
  <si>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</si>
  <si>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</si>
  <si>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</si>
  <si>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</si>
  <si>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</si>
  <si>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</si>
  <si>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</si>
  <si>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</si>
  <si>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</si>
  <si>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</si>
  <si>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</si>
  <si>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</si>
  <si>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</si>
  <si>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</si>
  <si>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</si>
  <si>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</si>
  <si>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</si>
  <si>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</si>
  <si>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</si>
  <si>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</si>
  <si>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</si>
  <si>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</si>
  <si>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</si>
  <si>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</si>
  <si>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</si>
  <si>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</si>
  <si>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</si>
  <si>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</si>
  <si>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</si>
  <si>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</si>
  <si>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</si>
  <si>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</si>
  <si>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</si>
  <si>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</si>
  <si>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</si>
  <si>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</si>
  <si>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</si>
  <si>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</si>
  <si>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</si>
  <si>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</si>
  <si>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</si>
  <si>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</si>
  <si>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</si>
  <si>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</si>
  <si>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</si>
  <si>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</si>
  <si>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</si>
  <si>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</si>
  <si>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</si>
  <si>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</si>
  <si>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</si>
  <si>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</si>
  <si>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</si>
  <si>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</si>
  <si>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</si>
  <si>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</si>
  <si>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</si>
  <si>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</si>
  <si>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</si>
  <si>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</si>
  <si>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</si>
  <si>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</si>
  <si>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</si>
  <si>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</si>
  <si>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</si>
  <si>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</si>
  <si>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</si>
  <si>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</si>
  <si>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</si>
  <si>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</si>
  <si>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</si>
  <si>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</si>
  <si>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</si>
  <si>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</si>
  <si>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</si>
  <si>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</si>
  <si>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</si>
  <si>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</si>
  <si>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</si>
  <si>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</si>
  <si>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</si>
  <si>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</si>
  <si>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</si>
  <si>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</si>
  <si>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</si>
  <si>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</si>
  <si>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</si>
  <si>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</si>
  <si>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</si>
  <si>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</si>
  <si>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</si>
  <si>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</si>
  <si>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</si>
  <si>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</si>
  <si>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</si>
  <si>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</si>
  <si>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</si>
  <si>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</si>
  <si>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</si>
  <si>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</si>
  <si>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</si>
  <si>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</si>
  <si>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</si>
  <si>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</si>
  <si>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</si>
  <si>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</si>
  <si>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</si>
  <si>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</si>
  <si>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</si>
  <si>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</si>
  <si>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</si>
  <si>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</si>
  <si>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</si>
  <si>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</si>
  <si>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</si>
  <si>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</si>
  <si>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</si>
  <si>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</si>
  <si>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</si>
  <si>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</si>
  <si>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</si>
  <si>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</si>
  <si>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</si>
  <si>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</si>
  <si>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</si>
  <si>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</si>
  <si>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</si>
  <si>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</si>
  <si>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</si>
  <si>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</si>
  <si>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</si>
  <si>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</si>
  <si>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</si>
  <si>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</si>
  <si>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</si>
  <si>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</si>
  <si>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</si>
  <si>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</si>
  <si>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</si>
  <si>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</si>
  <si>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</si>
  <si>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</si>
  <si>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</si>
  <si>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</si>
  <si>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</si>
  <si>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</si>
  <si>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</si>
  <si>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</si>
  <si>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</si>
  <si>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</si>
  <si>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</si>
  <si>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</si>
  <si>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</si>
  <si>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</si>
  <si>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</si>
  <si>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</si>
  <si>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</si>
  <si>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</si>
  <si>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</si>
  <si>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</si>
  <si>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</si>
  <si>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</si>
  <si>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</si>
  <si>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</si>
  <si>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</si>
  <si>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</si>
  <si>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</si>
  <si>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</si>
  <si>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</si>
  <si>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</si>
  <si>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</si>
  <si>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</si>
  <si>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</si>
  <si>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</si>
  <si>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</si>
  <si>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</si>
  <si>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</si>
  <si>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</si>
  <si>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</si>
  <si>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</si>
  <si>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</si>
  <si>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</si>
  <si>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</si>
  <si>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</si>
  <si>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</si>
  <si>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</si>
  <si>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</si>
  <si>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</si>
  <si>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</si>
  <si>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</si>
  <si>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</si>
  <si>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</si>
  <si>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</si>
  <si>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</si>
  <si>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</si>
  <si>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</si>
  <si>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</si>
  <si>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</si>
  <si>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</si>
  <si>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</si>
  <si>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</si>
  <si>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</si>
  <si>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</si>
  <si>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</si>
  <si>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</si>
  <si>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</si>
  <si>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</si>
  <si>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</si>
  <si>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</si>
  <si>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</si>
  <si>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</si>
  <si>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</si>
  <si>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</si>
  <si>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</si>
  <si>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</si>
  <si>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</si>
  <si>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</si>
  <si>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</si>
  <si>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</si>
  <si>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</si>
  <si>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</si>
  <si>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</si>
  <si>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</si>
  <si>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</si>
  <si>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</si>
  <si>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</si>
  <si>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</si>
  <si>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</si>
  <si>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</si>
  <si>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</si>
  <si>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</si>
  <si>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</si>
  <si>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</si>
  <si>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</si>
  <si>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</si>
  <si>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</si>
  <si>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</si>
  <si>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</si>
  <si>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</si>
  <si>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</si>
  <si>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</si>
  <si>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</si>
  <si>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</si>
  <si>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</si>
  <si>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</si>
  <si>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</si>
  <si>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</si>
  <si>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</si>
  <si>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</si>
  <si>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</si>
  <si>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</si>
  <si>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</si>
  <si>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</si>
  <si>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</si>
  <si>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</si>
  <si>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</si>
  <si>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</si>
  <si>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</si>
  <si>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</si>
  <si>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</si>
  <si>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</si>
  <si>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</si>
  <si>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</si>
  <si>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</si>
  <si>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</si>
  <si>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</si>
  <si>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</si>
  <si>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</si>
  <si>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</si>
  <si>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</si>
  <si>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</si>
  <si>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</si>
  <si>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</si>
  <si>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</si>
  <si>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</si>
  <si>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</si>
  <si>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</si>
  <si>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</si>
  <si>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</si>
  <si>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</si>
  <si>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</si>
  <si>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</si>
  <si>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</si>
  <si>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</si>
  <si>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</si>
  <si>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</si>
  <si>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</si>
  <si>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</si>
  <si>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</si>
  <si>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</si>
  <si>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</si>
  <si>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</si>
  <si>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</si>
  <si>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</si>
  <si>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</si>
  <si>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</si>
  <si>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</si>
  <si>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</si>
  <si>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</si>
  <si>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</si>
  <si>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</si>
  <si>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</si>
  <si>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</si>
  <si>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</si>
  <si>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</si>
  <si>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</si>
  <si>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</si>
  <si>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</si>
  <si>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</si>
  <si>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</si>
  <si>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</si>
  <si>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</si>
  <si>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</si>
  <si>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</si>
  <si>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</si>
  <si>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</si>
  <si>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</si>
  <si>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</si>
  <si>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</si>
  <si>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</si>
  <si>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</si>
  <si>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</si>
  <si>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</si>
  <si>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</si>
  <si>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</si>
  <si>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</si>
  <si>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</si>
  <si>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</si>
  <si>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</si>
  <si>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</si>
  <si>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</si>
  <si>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</si>
  <si>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</si>
  <si>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</si>
  <si>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</si>
  <si>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</si>
  <si>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</si>
  <si>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</si>
  <si>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</si>
  <si>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</si>
  <si>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</si>
  <si>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</si>
  <si>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</si>
  <si>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</si>
  <si>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</si>
  <si>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</si>
  <si>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</si>
  <si>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</si>
  <si>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</si>
  <si>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</si>
  <si>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</si>
  <si>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</si>
  <si>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</si>
  <si>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</si>
  <si>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</si>
  <si>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</si>
  <si>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</si>
  <si>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</si>
  <si>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</si>
  <si>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</si>
  <si>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</si>
  <si>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</si>
  <si>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</si>
  <si>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</si>
  <si>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</si>
  <si>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</si>
  <si>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</si>
  <si>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</si>
  <si>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</si>
  <si>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</si>
  <si>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</si>
  <si>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</si>
  <si>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</si>
  <si>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</si>
  <si>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</si>
  <si>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</si>
  <si>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</si>
  <si>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</si>
  <si>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</si>
  <si>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</si>
  <si>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</si>
  <si>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</si>
  <si>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</si>
  <si>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</si>
  <si>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</si>
  <si>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</si>
  <si>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</si>
  <si>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</si>
  <si>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</si>
  <si>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</si>
  <si>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</si>
  <si>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</si>
  <si>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</si>
  <si>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</si>
  <si>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</si>
  <si>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</si>
  <si>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</si>
  <si>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</si>
  <si>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</si>
  <si>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</si>
  <si>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</si>
  <si>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</si>
  <si>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</si>
  <si>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</si>
  <si>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</si>
  <si>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</si>
  <si>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</si>
  <si>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</si>
  <si>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</si>
  <si>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</si>
  <si>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</si>
  <si>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</si>
  <si>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</si>
  <si>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</si>
  <si>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</si>
  <si>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</si>
  <si>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</si>
  <si>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</si>
  <si>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</si>
  <si>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</si>
  <si>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</si>
  <si>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</si>
  <si>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</si>
  <si>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</si>
  <si>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</si>
  <si>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</si>
  <si>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</si>
  <si>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</si>
  <si>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</si>
  <si>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</si>
  <si>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</si>
  <si>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</si>
  <si>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</si>
  <si>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</si>
  <si>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</si>
  <si>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</si>
  <si>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</si>
  <si>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</si>
  <si>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</si>
  <si>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</si>
  <si>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</si>
  <si>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</si>
  <si>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</si>
  <si>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</si>
  <si>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</si>
  <si>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</si>
  <si>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</si>
  <si>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</si>
  <si>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</si>
  <si>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</si>
  <si>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</si>
  <si>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</si>
  <si>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</si>
  <si>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</si>
  <si>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</si>
  <si>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</si>
  <si>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</si>
  <si>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</si>
  <si>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</si>
  <si>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</si>
  <si>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</si>
  <si>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</si>
  <si>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</si>
  <si>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</si>
  <si>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</si>
  <si>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</si>
  <si>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</si>
  <si>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</si>
  <si>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</si>
  <si>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</si>
  <si>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</si>
  <si>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</si>
  <si>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</si>
  <si>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</si>
  <si>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</si>
  <si>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</si>
  <si>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</si>
  <si>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</si>
  <si>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</si>
  <si>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</si>
  <si>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</si>
  <si>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</si>
  <si>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</si>
  <si>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</si>
  <si>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</si>
  <si>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</si>
  <si>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</si>
  <si>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</si>
  <si>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</si>
  <si>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</si>
  <si>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</si>
  <si>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</si>
  <si>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</si>
  <si>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</si>
  <si>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</si>
  <si>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</si>
  <si>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</si>
  <si>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</si>
  <si>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</si>
  <si>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</si>
  <si>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</si>
  <si>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</si>
  <si>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</si>
  <si>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</si>
  <si>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</si>
  <si>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</si>
  <si>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</si>
  <si>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</si>
  <si>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</si>
  <si>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</si>
  <si>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</si>
  <si>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</si>
  <si>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</si>
  <si>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</si>
  <si>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</si>
  <si>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</si>
  <si>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</si>
  <si>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</si>
  <si>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</si>
  <si>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</si>
  <si>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</si>
  <si>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</si>
  <si>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</si>
  <si>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</si>
  <si>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</si>
  <si>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</si>
  <si>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</si>
  <si>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</si>
  <si>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</si>
  <si>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</si>
  <si>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</si>
  <si>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</si>
  <si>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</si>
  <si>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</si>
  <si>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</si>
  <si>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</si>
  <si>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</si>
  <si>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</si>
  <si>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</si>
  <si>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</si>
  <si>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</si>
  <si>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</si>
  <si>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</si>
  <si>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</si>
  <si>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</si>
  <si>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</si>
  <si>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</si>
  <si>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</si>
  <si>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</si>
  <si>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</si>
  <si>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</si>
  <si>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</si>
  <si>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</si>
  <si>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</si>
  <si>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</si>
  <si>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</si>
  <si>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</si>
  <si>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</si>
  <si>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</si>
  <si>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</si>
  <si>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</si>
  <si>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</si>
  <si>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</si>
  <si>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</si>
  <si>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</si>
  <si>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</si>
  <si>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</si>
  <si>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</si>
  <si>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</si>
  <si>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</si>
  <si>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</si>
  <si>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</si>
  <si>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</si>
  <si>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</si>
  <si>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</si>
  <si>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</si>
  <si>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</si>
  <si>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</si>
  <si>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</si>
  <si>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</si>
  <si>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</si>
  <si>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</si>
  <si>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</si>
  <si>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</si>
  <si>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</si>
  <si>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</si>
  <si>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</si>
  <si>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</si>
  <si>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</si>
  <si>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</si>
  <si>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</si>
  <si>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</si>
  <si>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</si>
  <si>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</si>
  <si>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</si>
  <si>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</si>
  <si>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</si>
  <si>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</si>
  <si>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</si>
  <si>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</si>
  <si>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</si>
  <si>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</si>
  <si>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</si>
  <si>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</si>
  <si>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</si>
  <si>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</si>
  <si>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</si>
  <si>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</si>
  <si>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</si>
  <si>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</si>
  <si>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</si>
  <si>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</si>
  <si>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</si>
  <si>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</si>
  <si>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</si>
  <si>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</si>
  <si>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</si>
  <si>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</si>
  <si>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</si>
  <si>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</si>
  <si>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</si>
  <si>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</si>
  <si>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</si>
  <si>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</si>
  <si>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</si>
  <si>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</si>
  <si>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</si>
  <si>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</si>
  <si>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</si>
  <si>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</si>
  <si>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</si>
  <si>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</si>
  <si>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</si>
  <si>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</si>
  <si>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</si>
  <si>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</si>
  <si>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</si>
  <si>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</si>
  <si>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</si>
  <si>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</si>
  <si>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</si>
  <si>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</si>
  <si>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</si>
  <si>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</si>
  <si>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</si>
  <si>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</si>
  <si>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</si>
  <si>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</si>
  <si>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</si>
  <si>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</si>
  <si>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</si>
  <si>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</si>
  <si>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</si>
  <si>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</si>
  <si>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</si>
  <si>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</si>
  <si>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</si>
  <si>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</si>
  <si>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</si>
  <si>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</si>
  <si>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</si>
  <si>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</si>
  <si>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</si>
  <si>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</si>
  <si>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</si>
  <si>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</si>
  <si>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</si>
  <si>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</si>
  <si>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</si>
  <si>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</si>
  <si>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</si>
  <si>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</si>
  <si>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</si>
  <si>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</si>
  <si>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</si>
  <si>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</si>
  <si>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</si>
  <si>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</si>
  <si>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</si>
  <si>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</si>
  <si>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</si>
  <si>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</si>
  <si>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</si>
  <si>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</si>
  <si>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</si>
  <si>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</si>
  <si>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</si>
  <si>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</si>
  <si>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</si>
  <si>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</si>
  <si>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</si>
  <si>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</si>
  <si>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</si>
  <si>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</si>
  <si>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</si>
  <si>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</si>
  <si>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</si>
  <si>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</si>
  <si>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</si>
  <si>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</si>
  <si>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</si>
  <si>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</si>
  <si>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</si>
  <si>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</si>
  <si>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</si>
  <si>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</si>
  <si>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</si>
  <si>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</si>
  <si>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</si>
  <si>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</si>
  <si>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</si>
  <si>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</si>
  <si>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</si>
  <si>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</si>
  <si>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</si>
  <si>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</si>
  <si>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</si>
  <si>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</si>
  <si>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</si>
  <si>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</si>
  <si>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</si>
  <si>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</si>
  <si>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</si>
  <si>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</si>
  <si>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</si>
  <si>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</si>
  <si>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</si>
  <si>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</si>
  <si>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</si>
  <si>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</si>
  <si>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</si>
  <si>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</si>
  <si>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</si>
  <si>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</si>
  <si>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</si>
  <si>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</si>
  <si>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</si>
  <si>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</si>
  <si>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</si>
  <si>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</si>
  <si>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</si>
  <si>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</si>
  <si>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</si>
  <si>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</si>
  <si>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</si>
  <si>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</si>
  <si>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</si>
  <si>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</si>
  <si>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</si>
  <si>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</si>
  <si>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</si>
  <si>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</si>
  <si>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</si>
  <si>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</si>
  <si>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</si>
  <si>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</si>
  <si>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</si>
  <si>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</si>
  <si>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</si>
  <si>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</si>
  <si>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</si>
  <si>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</si>
  <si>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</si>
  <si>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</si>
  <si>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</si>
  <si>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</si>
  <si>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</si>
  <si>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</si>
  <si>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</si>
  <si>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</si>
  <si>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</si>
  <si>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</si>
  <si>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</si>
  <si>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</si>
  <si>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</si>
  <si>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</si>
  <si>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</si>
  <si>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</si>
  <si>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</si>
  <si>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</si>
  <si>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</si>
  <si>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</si>
  <si>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</si>
  <si>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</si>
  <si>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</si>
  <si>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</si>
  <si>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</si>
  <si>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</si>
  <si>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</si>
  <si>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</si>
  <si>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</si>
  <si>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</si>
  <si>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</si>
  <si>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</si>
  <si>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</si>
  <si>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</si>
  <si>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</si>
  <si>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</si>
  <si>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</si>
  <si>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</si>
  <si>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</si>
  <si>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</si>
  <si>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</si>
  <si>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</si>
  <si>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</si>
  <si>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</si>
  <si>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</si>
  <si>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</si>
  <si>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</si>
  <si>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</si>
  <si>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</si>
  <si>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</si>
  <si>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</si>
  <si>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</si>
  <si>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</si>
  <si>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</si>
  <si>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</si>
  <si>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</si>
  <si>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</si>
  <si>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</si>
  <si>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</si>
  <si>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</si>
  <si>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</si>
  <si>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</si>
  <si>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</si>
  <si>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</si>
  <si>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</si>
  <si>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</si>
  <si>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</si>
  <si>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</si>
  <si>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</si>
  <si>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</si>
  <si>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</si>
  <si>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</si>
  <si>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</si>
  <si>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</si>
  <si>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</si>
  <si>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</si>
  <si>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</si>
  <si>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</si>
  <si>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</si>
  <si>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</si>
  <si>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</si>
  <si>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</si>
  <si>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</si>
  <si>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</si>
  <si>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</si>
  <si>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</si>
  <si>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</si>
  <si>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</si>
  <si>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</si>
  <si>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</si>
  <si>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</si>
  <si>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</si>
  <si>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</si>
  <si>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</si>
  <si>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</si>
  <si>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</si>
  <si>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</si>
  <si>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</si>
  <si>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</si>
  <si>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</si>
  <si>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</si>
  <si>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</si>
  <si>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</si>
  <si>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</si>
  <si>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</si>
  <si>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</si>
  <si>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</si>
  <si>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</si>
  <si>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</si>
  <si>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</si>
  <si>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</si>
  <si>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</si>
  <si>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</si>
  <si>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</si>
  <si>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</si>
  <si>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</si>
  <si>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</si>
  <si>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</si>
  <si>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</si>
  <si>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</si>
  <si>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</si>
  <si>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</si>
  <si>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</si>
  <si>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</si>
  <si>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</si>
  <si>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</si>
  <si>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</si>
  <si>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</si>
  <si>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</si>
  <si>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</si>
  <si>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</si>
  <si>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</si>
  <si>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</si>
  <si>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</si>
  <si>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</si>
  <si>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</si>
  <si>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</si>
  <si>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</si>
  <si>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</si>
  <si>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</si>
  <si>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</si>
  <si>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</si>
  <si>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</si>
  <si>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</si>
  <si>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</si>
  <si>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</si>
  <si>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</si>
  <si>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</si>
  <si>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</si>
  <si>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</si>
  <si>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</si>
  <si>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</si>
  <si>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</si>
  <si>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</si>
  <si>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</si>
  <si>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</si>
  <si>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</si>
  <si>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</si>
  <si>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</si>
  <si>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</si>
  <si>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</si>
  <si>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</si>
  <si>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</si>
  <si>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</si>
  <si>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</si>
  <si>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</si>
  <si>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</si>
  <si>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</si>
  <si>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</si>
  <si>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</si>
  <si>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</si>
  <si>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</si>
  <si>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</si>
  <si>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</si>
  <si>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</si>
  <si>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</si>
  <si>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</si>
  <si>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</si>
  <si>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</si>
  <si>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</si>
  <si>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</si>
  <si>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</si>
  <si>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</si>
  <si>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</si>
  <si>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</si>
  <si>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</si>
  <si>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</si>
  <si>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</si>
  <si>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</si>
  <si>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</si>
  <si>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</si>
  <si>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</si>
  <si>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</si>
  <si>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</si>
  <si>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</si>
  <si>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</si>
  <si>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</si>
  <si>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</si>
  <si>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</si>
  <si>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</si>
  <si>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</si>
  <si>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</si>
  <si>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</si>
  <si>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</si>
  <si>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</si>
  <si>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</si>
  <si>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</si>
  <si>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</si>
  <si>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</si>
  <si>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</si>
  <si>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</si>
  <si>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</si>
  <si>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</si>
  <si>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</si>
  <si>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</si>
  <si>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</si>
  <si>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</si>
  <si>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</si>
  <si>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</si>
  <si>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</si>
  <si>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</si>
  <si>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</si>
  <si>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</si>
  <si>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</si>
  <si>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</si>
  <si>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</si>
  <si>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</si>
  <si>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</si>
  <si>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</si>
  <si>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</si>
  <si>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</si>
  <si>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</si>
  <si>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</si>
  <si>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</si>
  <si>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</si>
  <si>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</si>
  <si>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</si>
  <si>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</si>
  <si>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</si>
  <si>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</si>
  <si>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</si>
  <si>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</si>
  <si>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</si>
  <si>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</si>
  <si>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</si>
  <si>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</si>
  <si>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</si>
  <si>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</si>
  <si>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</si>
  <si>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</si>
  <si>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</si>
  <si>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</si>
  <si>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</si>
  <si>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</si>
  <si>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</si>
  <si>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</si>
  <si>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</si>
  <si>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</si>
  <si>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</si>
  <si>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</si>
  <si>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</si>
  <si>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</si>
  <si>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</si>
  <si>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</si>
  <si>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</si>
  <si>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</si>
  <si>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</si>
  <si>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</si>
  <si>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</si>
  <si>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</si>
  <si>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</si>
  <si>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</si>
  <si>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</si>
  <si>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</si>
  <si>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</si>
  <si>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</si>
  <si>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</si>
  <si>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</si>
  <si>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</si>
  <si>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</si>
  <si>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</si>
  <si>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</si>
  <si>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</si>
  <si>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</si>
  <si>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</si>
  <si>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</si>
  <si>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</si>
  <si>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</si>
  <si>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</si>
  <si>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</si>
  <si>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</si>
  <si>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</si>
  <si>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</si>
  <si>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</si>
  <si>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</si>
  <si>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</si>
  <si>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</si>
  <si>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</si>
  <si>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</si>
  <si>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</si>
  <si>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</si>
  <si>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</si>
  <si>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</si>
  <si>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</si>
  <si>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</si>
  <si>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</si>
  <si>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</si>
  <si>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</si>
  <si>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</si>
  <si>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</si>
  <si>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</si>
  <si>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</si>
  <si>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</si>
  <si>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</si>
  <si>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</si>
  <si>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</si>
  <si>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</si>
  <si>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</si>
  <si>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</si>
  <si>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</si>
  <si>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</si>
  <si>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</si>
  <si>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</si>
  <si>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</si>
  <si>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</si>
  <si>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</si>
  <si>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</si>
  <si>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</si>
  <si>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</si>
  <si>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</si>
  <si>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</si>
  <si>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</si>
  <si>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</si>
  <si>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</si>
  <si>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</si>
  <si>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</si>
  <si>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</si>
  <si>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</si>
  <si>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</si>
  <si>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</si>
  <si>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</si>
  <si>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</si>
  <si>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</si>
  <si>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</si>
  <si>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</si>
  <si>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</si>
  <si>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</si>
  <si>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</si>
  <si>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</si>
  <si>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</si>
  <si>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</si>
  <si>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</si>
  <si>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</si>
  <si>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</si>
  <si>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</si>
  <si>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</si>
  <si>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</si>
  <si>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</si>
  <si>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</si>
  <si>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</si>
  <si>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</si>
  <si>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</si>
  <si>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</si>
  <si>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</si>
  <si>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</si>
  <si>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</si>
  <si>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</si>
  <si>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</si>
  <si>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</si>
  <si>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</si>
  <si>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</si>
  <si>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</si>
  <si>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</si>
  <si>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</si>
  <si>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</si>
  <si>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</si>
  <si>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</si>
  <si>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</si>
  <si>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</si>
  <si>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</si>
  <si>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</si>
  <si>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</si>
  <si>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</si>
  <si>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</si>
  <si>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</si>
  <si>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</si>
  <si>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</si>
  <si>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</si>
  <si>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</si>
  <si>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</si>
  <si>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</si>
  <si>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</si>
  <si>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</si>
  <si>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</si>
  <si>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</si>
  <si>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</si>
  <si>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</si>
  <si>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</si>
  <si>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</si>
  <si>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</si>
  <si>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</si>
  <si>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</si>
  <si>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</si>
  <si>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</si>
  <si>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</si>
  <si>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</si>
  <si>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</si>
  <si>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</si>
  <si>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</si>
  <si>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</si>
  <si>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</si>
  <si>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</si>
  <si>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</si>
  <si>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</si>
  <si>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</si>
  <si>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</si>
  <si>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</si>
  <si>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</si>
  <si>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</si>
  <si>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</si>
  <si>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</si>
  <si>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</si>
  <si>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</si>
  <si>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</si>
  <si>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</si>
  <si>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</si>
  <si>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</si>
  <si>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</si>
  <si>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</si>
  <si>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</si>
  <si>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</si>
  <si>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</si>
  <si>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</si>
  <si>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</si>
  <si>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</si>
  <si>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</si>
  <si>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</si>
  <si>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</si>
  <si>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</si>
  <si>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</si>
  <si>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</si>
  <si>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</si>
  <si>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</si>
  <si>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</si>
  <si>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</si>
  <si>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</si>
  <si>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</si>
  <si>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</si>
  <si>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</si>
  <si>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</si>
  <si>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</si>
  <si>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</si>
  <si>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</si>
  <si>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</si>
  <si>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</si>
  <si>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</si>
  <si>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</si>
  <si>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</si>
  <si>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</si>
  <si>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</si>
  <si>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</si>
  <si>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</si>
  <si>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</si>
  <si>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</si>
  <si>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</si>
  <si>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</si>
  <si>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</si>
  <si>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</si>
  <si>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</si>
  <si>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</si>
  <si>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</si>
  <si>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</si>
  <si>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</si>
  <si>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</si>
  <si>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</si>
  <si>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</si>
  <si>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</si>
  <si>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</si>
  <si>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</si>
  <si>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</si>
  <si>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</si>
  <si>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</si>
  <si>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</si>
  <si>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</si>
  <si>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</si>
  <si>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</si>
  <si>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</si>
  <si>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</si>
  <si>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</si>
  <si>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</si>
  <si>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</si>
  <si>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</si>
  <si>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</si>
  <si>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</si>
  <si>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</si>
  <si>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</si>
  <si>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</si>
  <si>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</si>
  <si>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</si>
  <si>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</si>
  <si>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</si>
  <si>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</si>
  <si>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</si>
  <si>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</si>
  <si>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</si>
  <si>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</si>
  <si>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</si>
  <si>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</si>
  <si>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</si>
  <si>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</si>
  <si>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</si>
  <si>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</si>
  <si>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</si>
  <si>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</si>
  <si>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</si>
  <si>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</si>
  <si>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</si>
  <si>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</si>
  <si>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</si>
  <si>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</si>
  <si>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</si>
  <si>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</si>
  <si>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</si>
  <si>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</si>
  <si>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</si>
  <si>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</si>
  <si>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</si>
  <si>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</si>
  <si>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</si>
  <si>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</si>
  <si>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</si>
  <si>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</si>
  <si>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</si>
  <si>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</si>
  <si>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</si>
  <si>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</si>
  <si>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</si>
  <si>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</si>
  <si>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</si>
  <si>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</si>
  <si>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</si>
  <si>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</si>
  <si>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</si>
  <si>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</si>
  <si>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</si>
  <si>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</si>
  <si>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</si>
  <si>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</si>
  <si>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</si>
  <si>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</si>
  <si>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</si>
  <si>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</si>
  <si>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</si>
  <si>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</si>
  <si>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</si>
  <si>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</si>
  <si>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</si>
  <si>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</si>
  <si>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</si>
  <si>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</si>
  <si>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</si>
  <si>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</si>
  <si>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</si>
  <si>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</si>
  <si>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</si>
  <si>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</si>
  <si>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</si>
  <si>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</si>
  <si>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</si>
  <si>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</si>
  <si>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</si>
  <si>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</si>
  <si>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</si>
  <si>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</si>
  <si>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</si>
  <si>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</si>
  <si>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</si>
  <si>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</si>
  <si>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</si>
  <si>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</si>
  <si>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</si>
  <si>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</si>
  <si>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</si>
  <si>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</si>
  <si>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</si>
  <si>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</si>
  <si>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</si>
  <si>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</si>
  <si>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</si>
  <si>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</si>
  <si>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</si>
  <si>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</si>
  <si>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</si>
  <si>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</si>
  <si>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</si>
  <si>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</si>
  <si>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</si>
  <si>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</si>
  <si>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</si>
  <si>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</si>
  <si>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</si>
  <si>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</si>
  <si>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</si>
  <si>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</si>
  <si>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</si>
  <si>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</si>
  <si>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</si>
  <si>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</si>
  <si>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</si>
  <si>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</si>
  <si>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</si>
  <si>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</si>
  <si>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</si>
  <si>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</si>
  <si>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</si>
  <si>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</si>
  <si>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</si>
  <si>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</si>
  <si>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</si>
  <si>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</si>
  <si>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</si>
  <si>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</si>
  <si>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</si>
  <si>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</si>
  <si>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</si>
  <si>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</si>
  <si>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</si>
  <si>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</si>
  <si>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</si>
  <si>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</si>
  <si>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</si>
  <si>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</si>
  <si>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</si>
  <si>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</si>
  <si>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</si>
  <si>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</si>
  <si>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</si>
  <si>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</si>
  <si>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</si>
  <si>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</si>
  <si>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</si>
  <si>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</si>
  <si>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</si>
  <si>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</si>
  <si>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</si>
  <si>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</si>
  <si>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</si>
  <si>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</si>
  <si>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</si>
  <si>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</si>
  <si>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</si>
  <si>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</si>
  <si>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</si>
  <si>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</si>
  <si>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</si>
  <si>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</si>
  <si>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</si>
  <si>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</si>
  <si>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</si>
  <si>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</si>
  <si>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</si>
  <si>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</si>
  <si>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</si>
  <si>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</si>
  <si>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</si>
  <si>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</si>
  <si>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</si>
  <si>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</si>
  <si>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</si>
  <si>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</si>
  <si>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</si>
  <si>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</si>
  <si>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</si>
  <si>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</si>
  <si>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</si>
  <si>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</si>
  <si>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</si>
  <si>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</si>
  <si>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</si>
  <si>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</si>
  <si>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</si>
  <si>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</si>
  <si>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</si>
  <si>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</si>
  <si>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</si>
  <si>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</si>
  <si>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</si>
  <si>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</si>
  <si>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</si>
  <si>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</si>
  <si>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</si>
  <si>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</si>
  <si>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</si>
  <si>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</si>
  <si>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</si>
  <si>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</si>
  <si>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</si>
  <si>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</si>
  <si>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</si>
  <si>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</si>
  <si>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</si>
  <si>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</si>
  <si>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</si>
  <si>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</si>
  <si>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</si>
  <si>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</si>
  <si>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</si>
  <si>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</si>
  <si>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</si>
  <si>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</si>
  <si>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</si>
  <si>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</si>
  <si>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</si>
  <si>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</si>
  <si>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</si>
  <si>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</si>
  <si>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</si>
  <si>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</si>
  <si>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</si>
  <si>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</si>
  <si>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</si>
  <si>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</si>
  <si>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</si>
  <si>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</si>
  <si>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</si>
  <si>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</si>
  <si>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</si>
  <si>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</si>
  <si>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</si>
  <si>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</si>
  <si>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</si>
  <si>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</si>
  <si>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</si>
  <si>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</si>
  <si>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</si>
  <si>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</si>
  <si>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</si>
  <si>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</si>
  <si>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</si>
  <si>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</si>
  <si>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</si>
  <si>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</si>
  <si>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</si>
  <si>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</si>
  <si>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</si>
  <si>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</si>
  <si>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</si>
  <si>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</si>
  <si>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</si>
  <si>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</si>
  <si>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</si>
  <si>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</si>
  <si>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</si>
  <si>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</si>
  <si>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</si>
  <si>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</si>
  <si>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</si>
  <si>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</si>
  <si>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</si>
  <si>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</si>
  <si>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</si>
  <si>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</si>
  <si>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</si>
  <si>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</si>
  <si>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</si>
  <si>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</si>
  <si>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</si>
  <si>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</si>
  <si>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</si>
  <si>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</si>
  <si>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</si>
  <si>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</si>
  <si>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</si>
  <si>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</si>
  <si>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</si>
  <si>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</si>
  <si>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</si>
  <si>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</si>
  <si>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</si>
  <si>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</si>
  <si>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</si>
  <si>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</si>
  <si>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</si>
  <si>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</si>
  <si>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</si>
  <si>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</si>
  <si>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</si>
  <si>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</si>
  <si>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</si>
  <si>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</si>
  <si>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</si>
  <si>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</si>
  <si>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</si>
  <si>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</si>
  <si>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</si>
  <si>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</si>
  <si>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</si>
  <si>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</si>
  <si>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</si>
  <si>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</si>
  <si>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</si>
  <si>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</si>
  <si>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</si>
  <si>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</si>
  <si>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</si>
  <si>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</si>
  <si>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</si>
  <si>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</si>
  <si>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</si>
  <si>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</si>
  <si>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</si>
  <si>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</si>
  <si>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</si>
  <si>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</si>
  <si>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</si>
  <si>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</si>
  <si>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</si>
  <si>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</si>
  <si>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</si>
  <si>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</si>
  <si>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</si>
  <si>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</si>
  <si>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</si>
  <si>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</si>
  <si>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</si>
  <si>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</si>
  <si>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</si>
  <si>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</si>
  <si>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</si>
  <si>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</si>
  <si>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</si>
  <si>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</si>
  <si>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</si>
  <si>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</si>
  <si>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</si>
  <si>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</si>
  <si>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</si>
  <si>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</si>
  <si>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</si>
  <si>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</si>
  <si>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</si>
  <si>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</si>
  <si>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</si>
  <si>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</si>
  <si>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</si>
  <si>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</si>
  <si>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</si>
  <si>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</si>
  <si>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</si>
  <si>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</si>
  <si>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</si>
  <si>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</si>
  <si>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</si>
  <si>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</si>
  <si>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</si>
  <si>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</si>
  <si>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</si>
  <si>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</si>
  <si>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</si>
  <si>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</si>
  <si>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</si>
  <si>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</si>
  <si>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</si>
  <si>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</si>
  <si>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</si>
  <si>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</si>
  <si>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</si>
  <si>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</si>
  <si>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</si>
  <si>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</si>
  <si>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</si>
  <si>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</si>
  <si>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</si>
  <si>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</si>
  <si>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</si>
  <si>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</si>
  <si>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</si>
  <si>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</si>
  <si>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</si>
  <si>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</si>
  <si>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</si>
  <si>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</si>
  <si>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</si>
  <si>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</si>
  <si>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</si>
  <si>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</si>
  <si>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</si>
  <si>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</si>
  <si>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</si>
  <si>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</si>
  <si>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</si>
  <si>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</si>
  <si>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</si>
  <si>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</si>
  <si>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</si>
  <si>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</si>
  <si>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</si>
  <si>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</si>
  <si>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</si>
  <si>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</si>
  <si>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</si>
  <si>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</si>
  <si>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</si>
  <si>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</si>
  <si>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</si>
  <si>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</si>
  <si>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</si>
  <si>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</si>
  <si>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</si>
  <si>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</si>
  <si>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</si>
  <si>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</si>
  <si>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</si>
  <si>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</si>
  <si>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</si>
  <si>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</si>
  <si>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</si>
  <si>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</si>
  <si>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</si>
  <si>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</si>
  <si>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</si>
  <si>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</si>
  <si>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</si>
  <si>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</si>
  <si>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</si>
  <si>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</si>
  <si>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</si>
  <si>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</si>
  <si>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</si>
  <si>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</si>
  <si>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</si>
  <si>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</si>
  <si>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</si>
  <si>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</si>
  <si>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</si>
  <si>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</si>
  <si>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</si>
  <si>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</si>
  <si>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</si>
  <si>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</si>
  <si>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</si>
  <si>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</si>
  <si>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</si>
  <si>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</si>
  <si>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</si>
  <si>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</si>
  <si>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</si>
  <si>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</si>
  <si>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</si>
  <si>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</si>
  <si>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</si>
  <si>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</si>
  <si>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</si>
  <si>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</si>
  <si>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</si>
  <si>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</si>
  <si>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</si>
  <si>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</si>
  <si>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</si>
  <si>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</si>
  <si>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</si>
  <si>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</si>
  <si>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</si>
  <si>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</si>
  <si>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</si>
  <si>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</si>
  <si>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</si>
  <si>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</si>
  <si>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</si>
  <si>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</si>
  <si>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</si>
  <si>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</si>
  <si>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</si>
  <si>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</si>
  <si>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</si>
  <si>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</si>
  <si>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</si>
  <si>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</si>
  <si>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</si>
  <si>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</si>
  <si>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</si>
  <si>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</si>
  <si>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</si>
  <si>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</si>
  <si>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</si>
  <si>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</si>
  <si>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</si>
  <si>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</si>
  <si>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</si>
  <si>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</si>
  <si>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</si>
  <si>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</si>
  <si>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</si>
  <si>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</si>
  <si>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</si>
  <si>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</si>
  <si>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</si>
  <si>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</si>
  <si>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</si>
  <si>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</si>
  <si>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</si>
  <si>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</si>
  <si>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</si>
  <si>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</si>
  <si>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</si>
  <si>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</si>
  <si>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</si>
  <si>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</si>
  <si>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</si>
  <si>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</si>
  <si>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</si>
  <si>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</si>
  <si>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</si>
  <si>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</si>
  <si>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</si>
  <si>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</si>
  <si>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</si>
  <si>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</si>
  <si>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</si>
  <si>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</si>
  <si>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</si>
  <si>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</si>
  <si>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</si>
  <si>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</si>
  <si>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</si>
  <si>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</si>
  <si>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</si>
  <si>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</si>
  <si>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</si>
  <si>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</si>
  <si>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</si>
  <si>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</si>
  <si>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</si>
  <si>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</si>
  <si>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</si>
  <si>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</si>
  <si>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</si>
  <si>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</si>
  <si>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</si>
  <si>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</si>
  <si>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</si>
  <si>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</si>
  <si>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</si>
  <si>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</si>
  <si>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</si>
  <si>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</si>
  <si>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</si>
  <si>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</si>
  <si>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</si>
  <si>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</si>
  <si>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</si>
  <si>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</si>
  <si>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</si>
  <si>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</si>
  <si>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</si>
  <si>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</si>
  <si>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</si>
  <si>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</si>
  <si>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</si>
  <si>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</si>
  <si>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</si>
  <si>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</si>
  <si>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</si>
  <si>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</si>
  <si>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</si>
  <si>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</si>
  <si>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</si>
  <si>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</si>
  <si>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</si>
  <si>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</si>
  <si>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</si>
  <si>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</si>
  <si>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</si>
  <si>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</si>
  <si>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</si>
  <si>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</si>
  <si>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</si>
  <si>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</si>
  <si>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</si>
  <si>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</si>
  <si>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</si>
  <si>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</si>
  <si>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</si>
  <si>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</si>
  <si>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</si>
  <si>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</si>
  <si>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</si>
  <si>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</si>
  <si>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</si>
  <si>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</si>
  <si>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</si>
  <si>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</si>
  <si>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</si>
  <si>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</si>
  <si>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</si>
  <si>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</si>
  <si>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</si>
  <si>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</si>
  <si>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</si>
  <si>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</si>
  <si>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</si>
  <si>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</si>
  <si>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</si>
  <si>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</si>
  <si>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</si>
  <si>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</si>
  <si>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</si>
  <si>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</si>
  <si>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</si>
  <si>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</si>
  <si>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</si>
  <si>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</si>
  <si>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</si>
  <si>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</si>
  <si>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</si>
  <si>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</si>
  <si>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</si>
  <si>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</si>
  <si>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</si>
  <si>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</si>
  <si>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</si>
  <si>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</si>
  <si>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</si>
  <si>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</si>
  <si>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</si>
  <si>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</si>
  <si>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</si>
  <si>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</si>
  <si>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</si>
  <si>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</si>
  <si>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</si>
  <si>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</si>
  <si>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</si>
  <si>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</si>
  <si>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</si>
  <si>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</si>
  <si>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</si>
  <si>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</si>
  <si>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</si>
  <si>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</si>
  <si>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</si>
  <si>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</si>
  <si>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</si>
  <si>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</si>
  <si>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</si>
  <si>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</si>
  <si>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</si>
  <si>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</si>
  <si>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</si>
  <si>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</si>
  <si>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</si>
  <si>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</si>
  <si>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</si>
  <si>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</si>
  <si>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</si>
  <si>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</si>
  <si>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</si>
  <si>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</si>
  <si>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</si>
  <si>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</si>
  <si>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</si>
  <si>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</si>
  <si>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</si>
  <si>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</si>
  <si>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</si>
  <si>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</si>
  <si>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</si>
  <si>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</si>
  <si>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</si>
  <si>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</si>
  <si>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</si>
  <si>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</si>
  <si>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</si>
  <si>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</si>
  <si>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</si>
  <si>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</si>
  <si>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</si>
  <si>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</si>
  <si>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</si>
  <si>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</si>
  <si>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</si>
  <si>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</si>
  <si>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</si>
  <si>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</si>
  <si>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</si>
  <si>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</si>
  <si>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</si>
  <si>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</si>
  <si>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</si>
  <si>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</si>
  <si>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</si>
  <si>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</si>
  <si>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</si>
  <si>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</si>
  <si>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</si>
  <si>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</si>
  <si>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</si>
  <si>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</si>
  <si>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</si>
  <si>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</si>
  <si>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</si>
  <si>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</si>
  <si>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</si>
  <si>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</si>
  <si>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</si>
  <si>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</si>
  <si>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</si>
  <si>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</si>
  <si>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</si>
  <si>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</si>
  <si>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</si>
  <si>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</si>
  <si>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</si>
  <si>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</si>
  <si>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</si>
  <si>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</si>
  <si>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</si>
  <si>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</si>
  <si>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</si>
  <si>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</si>
  <si>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</si>
  <si>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</si>
  <si>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</si>
  <si>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</si>
  <si>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</si>
  <si>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</si>
  <si>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</si>
  <si>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</si>
  <si>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</si>
  <si>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</si>
  <si>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</si>
  <si>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</si>
  <si>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</si>
  <si>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</si>
  <si>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</si>
  <si>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</si>
  <si>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</si>
  <si>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</si>
  <si>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</si>
  <si>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</si>
  <si>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</si>
  <si>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</si>
  <si>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</si>
  <si>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</si>
  <si>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</si>
  <si>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</si>
  <si>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</si>
  <si>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</si>
  <si>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</si>
  <si>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</si>
  <si>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</si>
  <si>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</si>
  <si>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</si>
  <si>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</si>
  <si>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</si>
  <si>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</si>
  <si>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</si>
  <si>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</si>
  <si>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</si>
  <si>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</si>
  <si>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</si>
  <si>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</si>
  <si>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</si>
  <si>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</si>
  <si>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</si>
  <si>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</si>
  <si>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</si>
  <si>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</si>
  <si>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</si>
  <si>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</si>
  <si>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</si>
  <si>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</si>
  <si>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</si>
  <si>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</si>
  <si>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</si>
  <si>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</si>
  <si>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</si>
  <si>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</si>
  <si>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</si>
  <si>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</si>
  <si>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</si>
  <si>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</si>
  <si>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</si>
  <si>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</si>
  <si>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</si>
  <si>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</si>
  <si>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</si>
  <si>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</si>
  <si>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</si>
  <si>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</si>
  <si>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</si>
  <si>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</si>
  <si>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</si>
  <si>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</si>
  <si>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</si>
  <si>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</si>
  <si>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</si>
  <si>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</si>
  <si>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</si>
  <si>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</si>
  <si>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</si>
  <si>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</si>
  <si>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</si>
  <si>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</si>
  <si>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</si>
  <si>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</si>
  <si>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</si>
  <si>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</si>
  <si>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</si>
  <si>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</si>
  <si>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</si>
  <si>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</si>
  <si>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</si>
  <si>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</si>
  <si>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</si>
  <si>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</si>
  <si>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</si>
  <si>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</si>
  <si>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</si>
  <si>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</si>
  <si>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</si>
  <si>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</si>
  <si>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</si>
  <si>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</si>
  <si>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</si>
  <si>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</si>
  <si>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</si>
  <si>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</si>
  <si>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</si>
  <si>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</si>
  <si>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</si>
  <si>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</si>
  <si>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</si>
  <si>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</si>
  <si>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</si>
  <si>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</si>
  <si>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</si>
  <si>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</si>
  <si>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</si>
  <si>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</si>
  <si>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</si>
  <si>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</si>
  <si>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</si>
  <si>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</si>
  <si>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</si>
  <si>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</si>
  <si>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</si>
  <si>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</si>
  <si>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</si>
  <si>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</si>
  <si>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</si>
  <si>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</si>
  <si>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</si>
  <si>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</si>
  <si>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</si>
  <si>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</si>
  <si>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</si>
  <si>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</si>
  <si>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</si>
  <si>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</si>
  <si>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</si>
  <si>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</si>
  <si>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</si>
  <si>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</si>
  <si>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</si>
  <si>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</si>
  <si>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</si>
  <si>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</si>
  <si>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</si>
  <si>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</si>
  <si>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</si>
  <si>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</si>
  <si>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</si>
  <si>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</si>
  <si>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</si>
  <si>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</si>
  <si>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</si>
  <si>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</si>
  <si>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</si>
  <si>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</si>
  <si>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</si>
  <si>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</si>
  <si>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</si>
  <si>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</si>
  <si>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</si>
  <si>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</si>
  <si>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</si>
  <si>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</si>
  <si>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</si>
  <si>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</si>
  <si>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</si>
  <si>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</si>
  <si>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</si>
  <si>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</si>
  <si>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</si>
  <si>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</si>
  <si>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</si>
  <si>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</si>
  <si>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</si>
  <si>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</si>
  <si>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</si>
  <si>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</si>
  <si>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</si>
  <si>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</si>
  <si>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</si>
  <si>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</si>
  <si>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</si>
  <si>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</si>
  <si>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</si>
  <si>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</si>
  <si>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</si>
  <si>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</si>
  <si>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</si>
  <si>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</si>
  <si>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</si>
  <si>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</si>
  <si>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</si>
  <si>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</si>
  <si>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</si>
  <si>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</si>
  <si>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</si>
  <si>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</si>
  <si>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</si>
  <si>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</si>
  <si>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</si>
  <si>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</si>
  <si>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</si>
  <si>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</si>
  <si>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</si>
  <si>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</si>
  <si>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</si>
  <si>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</si>
  <si>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</si>
  <si>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</si>
  <si>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</si>
  <si>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</si>
  <si>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</si>
  <si>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</si>
  <si>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</si>
  <si>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</si>
  <si>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</si>
  <si>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</si>
  <si>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</si>
  <si>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</si>
  <si>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</si>
  <si>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</si>
  <si>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</si>
  <si>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</si>
  <si>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</si>
  <si>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</si>
  <si>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</si>
  <si>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</si>
  <si>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</si>
  <si>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</si>
  <si>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</si>
  <si>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</si>
  <si>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</si>
  <si>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</si>
  <si>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</si>
  <si>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</si>
  <si>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</si>
  <si>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</si>
  <si>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</si>
  <si>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</si>
  <si>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</si>
  <si>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</si>
  <si>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</si>
  <si>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</si>
  <si>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</si>
  <si>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</si>
  <si>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</si>
  <si>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</si>
  <si>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</si>
  <si>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</si>
  <si>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</si>
  <si>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</si>
  <si>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</si>
  <si>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</si>
  <si>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</si>
  <si>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</si>
  <si>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</si>
  <si>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</si>
  <si>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</si>
  <si>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</si>
  <si>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</si>
  <si>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</si>
  <si>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</si>
  <si>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</si>
  <si>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</si>
  <si>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</si>
  <si>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</si>
  <si>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</si>
  <si>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</si>
  <si>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</si>
  <si>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</si>
  <si>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</si>
  <si>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</si>
  <si>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</si>
  <si>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</si>
  <si>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</si>
  <si>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</si>
  <si>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</si>
  <si>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</si>
  <si>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</si>
  <si>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</si>
  <si>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</si>
  <si>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</si>
  <si>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</si>
  <si>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</si>
  <si>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</si>
  <si>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</si>
  <si>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</si>
  <si>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</si>
  <si>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</si>
  <si>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</si>
  <si>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</si>
  <si>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</si>
  <si>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</si>
  <si>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</si>
  <si>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</si>
  <si>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</si>
  <si>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</si>
  <si>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</si>
  <si>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</si>
  <si>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</si>
  <si>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</si>
  <si>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</si>
  <si>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</si>
  <si>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</si>
  <si>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</si>
  <si>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</si>
  <si>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</si>
  <si>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</si>
  <si>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</si>
  <si>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</si>
  <si>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</si>
  <si>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</si>
  <si>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</si>
  <si>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</si>
  <si>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</si>
  <si>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</si>
  <si>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</si>
  <si>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</si>
  <si>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</si>
  <si>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</si>
  <si>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</si>
  <si>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</si>
  <si>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</si>
  <si>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</si>
  <si>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</si>
  <si>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</si>
  <si>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</si>
  <si>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</si>
  <si>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</si>
  <si>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</si>
  <si>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</si>
  <si>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</si>
  <si>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</si>
  <si>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</si>
  <si>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</si>
  <si>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</si>
  <si>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</si>
  <si>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</si>
  <si>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</si>
  <si>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</si>
  <si>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</si>
  <si>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</si>
  <si>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</si>
  <si>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</si>
  <si>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</si>
  <si>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</si>
  <si>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</si>
  <si>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</si>
  <si>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</si>
  <si>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</si>
  <si>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</si>
  <si>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</si>
  <si>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</si>
  <si>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</si>
  <si>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</si>
  <si>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</si>
  <si>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</si>
  <si>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</si>
  <si>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</si>
  <si>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</si>
  <si>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</si>
  <si>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</si>
  <si>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</si>
  <si>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</si>
  <si>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</si>
  <si>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</si>
  <si>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</si>
  <si>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</si>
  <si>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</si>
  <si>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</si>
  <si>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</si>
  <si>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</si>
  <si>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</si>
  <si>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</si>
  <si>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</si>
  <si>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</si>
  <si>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</si>
  <si>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</si>
  <si>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</si>
  <si>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</si>
  <si>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</si>
  <si>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</si>
  <si>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</si>
  <si>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</si>
  <si>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</si>
  <si>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</si>
  <si>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</si>
  <si>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</si>
  <si>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</si>
  <si>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</si>
  <si>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</si>
  <si>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</si>
  <si>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</si>
  <si>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</si>
  <si>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</si>
  <si>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</si>
  <si>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</si>
  <si>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</si>
  <si>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</si>
  <si>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</si>
  <si>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</si>
  <si>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</si>
  <si>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</si>
  <si>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</si>
  <si>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</si>
  <si>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</si>
  <si>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</si>
  <si>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</si>
  <si>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</si>
  <si>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</si>
  <si>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</si>
  <si>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</si>
  <si>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</si>
  <si>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</si>
  <si>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</si>
  <si>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</si>
  <si>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</si>
  <si>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</si>
  <si>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</si>
  <si>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</si>
  <si>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</si>
  <si>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</si>
  <si>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</si>
  <si>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</si>
  <si>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</si>
  <si>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</si>
  <si>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</si>
  <si>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</si>
  <si>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</si>
  <si>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</si>
  <si>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</si>
  <si>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</si>
  <si>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</si>
  <si>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</si>
  <si>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</si>
  <si>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</si>
  <si>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</si>
  <si>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</si>
  <si>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</si>
  <si>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</si>
  <si>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</si>
  <si>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</si>
  <si>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</si>
  <si>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</si>
  <si>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</si>
  <si>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</si>
  <si>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</si>
  <si>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</si>
  <si>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</si>
  <si>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</si>
  <si>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</si>
  <si>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</si>
  <si>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</si>
  <si>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</si>
  <si>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</si>
  <si>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</si>
  <si>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</si>
  <si>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</si>
  <si>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</si>
  <si>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</si>
  <si>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</si>
  <si>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</si>
  <si>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</si>
  <si>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</si>
  <si>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</si>
  <si>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</si>
  <si>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</si>
  <si>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</si>
  <si>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</si>
  <si>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</si>
  <si>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</si>
  <si>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</si>
  <si>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</si>
  <si>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</si>
  <si>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</si>
  <si>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</si>
  <si>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</si>
  <si>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</si>
  <si>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</si>
  <si>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</si>
  <si>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</si>
  <si>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</si>
  <si>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</si>
  <si>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</si>
  <si>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</si>
  <si>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</si>
  <si>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</si>
  <si>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</si>
  <si>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</si>
  <si>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</si>
  <si>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</si>
  <si>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</si>
  <si>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</si>
  <si>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</si>
  <si>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</si>
  <si>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</si>
  <si>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</si>
  <si>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</si>
  <si>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</si>
  <si>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</si>
  <si>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</si>
  <si>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</si>
  <si>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</si>
  <si>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</si>
  <si>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</si>
  <si>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</si>
  <si>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</si>
  <si>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</si>
  <si>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</si>
  <si>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</si>
  <si>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</si>
  <si>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</si>
  <si>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</si>
  <si>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</si>
  <si>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</si>
  <si>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</si>
  <si>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</si>
  <si>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</si>
  <si>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</si>
  <si>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</si>
  <si>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</si>
  <si>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</si>
  <si>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</si>
  <si>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</si>
  <si>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</si>
  <si>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</si>
  <si>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</si>
  <si>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</si>
  <si>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</si>
  <si>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</si>
  <si>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</si>
  <si>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</si>
  <si>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</si>
  <si>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</si>
  <si>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</si>
  <si>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</si>
  <si>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</si>
  <si>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</si>
  <si>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</si>
  <si>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</si>
  <si>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</si>
  <si>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</si>
  <si>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</si>
  <si>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</si>
  <si>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</si>
  <si>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</si>
  <si>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</si>
  <si>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</si>
  <si>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</si>
  <si>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</si>
  <si>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</si>
  <si>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</si>
  <si>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</si>
  <si>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</si>
  <si>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</si>
  <si>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</si>
  <si>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</si>
  <si>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</si>
  <si>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</si>
  <si>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</si>
  <si>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</si>
  <si>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</si>
  <si>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</si>
  <si>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</si>
  <si>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</si>
  <si>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</si>
  <si>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</si>
  <si>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</si>
  <si>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</si>
  <si>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</si>
  <si>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</si>
  <si>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</si>
  <si>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</si>
  <si>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</si>
  <si>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</si>
  <si>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</si>
  <si>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</si>
  <si>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</si>
  <si>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</si>
  <si>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</si>
  <si>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</si>
  <si>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</si>
  <si>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</si>
  <si>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</si>
  <si>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</si>
  <si>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</si>
  <si>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</si>
  <si>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</si>
  <si>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</si>
  <si>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</si>
  <si>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</si>
  <si>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</si>
  <si>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</si>
  <si>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</si>
  <si>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</si>
  <si>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</si>
  <si>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</si>
  <si>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</si>
  <si>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</si>
  <si>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</si>
  <si>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</si>
  <si>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</si>
  <si>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</si>
  <si>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</si>
  <si>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</si>
  <si>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</si>
  <si>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</si>
  <si>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</si>
  <si>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</si>
  <si>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</si>
  <si>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</si>
  <si>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</si>
  <si>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</si>
  <si>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</si>
  <si>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</si>
  <si>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</si>
  <si>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</si>
  <si>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</si>
  <si>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</si>
  <si>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</si>
  <si>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</si>
  <si>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</si>
  <si>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</si>
  <si>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</si>
  <si>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</si>
  <si>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</si>
  <si>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</si>
  <si>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</si>
  <si>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</si>
  <si>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</si>
  <si>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</si>
  <si>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</si>
  <si>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</si>
  <si>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</si>
  <si>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</si>
  <si>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</si>
  <si>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</si>
  <si>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</si>
  <si>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</si>
  <si>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</si>
  <si>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</si>
  <si>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</si>
  <si>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</si>
  <si>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</si>
  <si>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</si>
  <si>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</si>
  <si>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</si>
  <si>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</si>
  <si>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</si>
  <si>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</si>
  <si>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</si>
  <si>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</si>
  <si>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</si>
  <si>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</si>
  <si>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</si>
  <si>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</si>
  <si>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</si>
  <si>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</si>
  <si>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</si>
  <si>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</si>
  <si>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</si>
  <si>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</si>
  <si>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</si>
  <si>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</si>
  <si>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</si>
  <si>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</si>
  <si>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</si>
  <si>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</si>
  <si>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</si>
  <si>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</si>
  <si>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</si>
  <si>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</si>
  <si>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</si>
  <si>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</si>
  <si>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</si>
  <si>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</si>
  <si>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</si>
  <si>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</si>
  <si>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</si>
  <si>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</si>
  <si>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</si>
  <si>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</si>
  <si>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</si>
  <si>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</si>
  <si>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</si>
  <si>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</si>
  <si>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</si>
  <si>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</si>
  <si>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</si>
  <si>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</si>
  <si>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</si>
  <si>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</si>
  <si>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</si>
  <si>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</si>
  <si>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</si>
  <si>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</si>
  <si>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</si>
  <si>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</si>
  <si>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</si>
  <si>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</si>
  <si>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</si>
  <si>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</si>
  <si>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</si>
  <si>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</si>
  <si>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</si>
  <si>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</si>
  <si>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</si>
  <si>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</si>
  <si>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</si>
  <si>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</si>
  <si>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</si>
  <si>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</si>
  <si>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</si>
  <si>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</si>
  <si>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</si>
  <si>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</si>
  <si>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</si>
  <si>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</si>
  <si>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</si>
  <si>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</si>
  <si>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</si>
  <si>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</si>
  <si>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</si>
  <si>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</si>
  <si>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</si>
  <si>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</si>
  <si>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</si>
  <si>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</si>
  <si>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</si>
  <si>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</si>
  <si>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</si>
  <si>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</si>
  <si>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</si>
  <si>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</si>
  <si>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</si>
  <si>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</si>
  <si>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</si>
  <si>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</si>
  <si>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</si>
  <si>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</si>
  <si>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</si>
  <si>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</si>
  <si>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</si>
  <si>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</si>
  <si>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</si>
  <si>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</si>
  <si>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</si>
  <si>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</si>
  <si>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</si>
  <si>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</si>
  <si>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</si>
  <si>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</si>
  <si>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</si>
  <si>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</si>
  <si>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</si>
  <si>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</si>
  <si>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</si>
  <si>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</si>
  <si>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</si>
  <si>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</si>
  <si>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</si>
  <si>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</si>
  <si>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</si>
  <si>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</si>
  <si>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</si>
  <si>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</si>
  <si>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</si>
  <si>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</si>
  <si>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</si>
  <si>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</si>
  <si>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</si>
  <si>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</si>
  <si>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</si>
  <si>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</si>
  <si>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</si>
  <si>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</si>
  <si>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</si>
  <si>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</si>
  <si>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</si>
  <si>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</si>
  <si>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</si>
  <si>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</si>
  <si>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</si>
  <si>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</si>
  <si>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</si>
  <si>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</si>
  <si>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</si>
  <si>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</si>
  <si>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</si>
  <si>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</si>
  <si>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</si>
  <si>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</si>
  <si>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</si>
  <si>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</si>
  <si>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</si>
  <si>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</si>
  <si>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</si>
  <si>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</si>
  <si>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</si>
  <si>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</si>
  <si>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</si>
  <si>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</si>
  <si>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</si>
  <si>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</si>
  <si>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</si>
  <si>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</si>
  <si>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</si>
  <si>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</si>
  <si>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</si>
  <si>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</si>
  <si>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</si>
  <si>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</si>
  <si>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</si>
  <si>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</si>
  <si>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</si>
  <si>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</si>
  <si>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</si>
  <si>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</si>
  <si>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</si>
  <si>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</si>
  <si>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</si>
  <si>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</si>
  <si>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</si>
  <si>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</si>
  <si>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</si>
  <si>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</si>
  <si>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</si>
  <si>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</si>
  <si>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</si>
  <si>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</si>
  <si>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</si>
  <si>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</si>
  <si>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</si>
  <si>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</si>
  <si>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</si>
  <si>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</si>
  <si>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</si>
  <si>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</si>
  <si>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</si>
  <si>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</si>
  <si>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</si>
  <si>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</si>
  <si>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</si>
  <si>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</si>
  <si>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</si>
  <si>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</si>
  <si>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</si>
  <si>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</si>
  <si>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</si>
  <si>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</si>
  <si>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</si>
  <si>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</si>
  <si>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</si>
  <si>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</si>
  <si>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</si>
  <si>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</si>
  <si>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</si>
  <si>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</si>
  <si>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</si>
  <si>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</si>
  <si>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</si>
  <si>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</si>
  <si>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</si>
  <si>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</si>
  <si>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</si>
  <si>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</si>
  <si>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</si>
  <si>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</si>
  <si>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</si>
  <si>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</si>
  <si>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</si>
  <si>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</si>
  <si>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</si>
  <si>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</si>
  <si>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</si>
  <si>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</si>
  <si>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</si>
  <si>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</si>
  <si>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</si>
  <si>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</si>
  <si>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</si>
  <si>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</si>
  <si>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</si>
  <si>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</si>
  <si>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</si>
  <si>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</si>
  <si>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</si>
  <si>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</si>
  <si>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</si>
  <si>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</si>
  <si>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</si>
  <si>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</si>
  <si>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</si>
  <si>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</si>
  <si>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</si>
  <si>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</si>
  <si>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</si>
  <si>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</si>
  <si>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</si>
  <si>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</si>
  <si>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</si>
  <si>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</si>
  <si>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</si>
  <si>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</si>
  <si>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</si>
  <si>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</si>
  <si>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</si>
  <si>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</si>
  <si>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</si>
  <si>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</si>
  <si>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</si>
  <si>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</si>
  <si>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</si>
  <si>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</si>
  <si>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</si>
  <si>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</si>
  <si>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</si>
  <si>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</si>
  <si>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</si>
  <si>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</si>
  <si>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</si>
  <si>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</si>
  <si>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</si>
  <si>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</si>
  <si>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</si>
  <si>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</si>
  <si>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</si>
  <si>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</si>
  <si>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</si>
  <si>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</si>
  <si>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</si>
  <si>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</si>
  <si>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</si>
  <si>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</si>
  <si>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</si>
  <si>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</si>
  <si>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</si>
  <si>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</si>
  <si>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</si>
  <si>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</si>
  <si>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</si>
  <si>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</si>
  <si>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</si>
  <si>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</si>
  <si>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</si>
  <si>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</si>
  <si>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</si>
  <si>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</si>
  <si>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</si>
  <si>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</si>
  <si>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</si>
  <si>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</si>
  <si>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</si>
  <si>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</si>
  <si>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</si>
  <si>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</si>
  <si>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</si>
  <si>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</si>
  <si>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</si>
  <si>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</si>
  <si>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</si>
  <si>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</si>
  <si>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</si>
  <si>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</si>
  <si>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</si>
  <si>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</si>
  <si>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</si>
  <si>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</si>
  <si>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</si>
  <si>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</si>
  <si>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</si>
  <si>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</si>
  <si>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</si>
  <si>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</si>
  <si>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</si>
  <si>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</si>
  <si>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</si>
  <si>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</si>
  <si>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</si>
  <si>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</si>
  <si>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</si>
  <si>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</si>
  <si>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</si>
  <si>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</si>
  <si>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</si>
  <si>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</si>
  <si>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</si>
  <si>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</si>
  <si>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</si>
  <si>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</si>
  <si>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</si>
  <si>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</si>
  <si>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</si>
  <si>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</si>
  <si>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</si>
  <si>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</si>
  <si>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</si>
  <si>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</si>
  <si>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</si>
  <si>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</si>
  <si>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</si>
  <si>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</si>
  <si>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</si>
  <si>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</si>
  <si>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</si>
  <si>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</si>
  <si>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</si>
  <si>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</si>
  <si>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</si>
  <si>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</si>
  <si>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</si>
  <si>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</si>
  <si>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</si>
  <si>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</si>
  <si>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</si>
  <si>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</si>
  <si>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</si>
  <si>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</si>
  <si>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</si>
  <si>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</si>
  <si>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</si>
  <si>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</si>
  <si>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</si>
  <si>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</si>
  <si>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</si>
  <si>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</si>
  <si>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</si>
  <si>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</si>
  <si>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</si>
  <si>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</si>
  <si>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</si>
  <si>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</si>
  <si>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</si>
  <si>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</si>
  <si>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</si>
  <si>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</si>
  <si>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</si>
  <si>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</si>
  <si>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</si>
  <si>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</si>
  <si>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</si>
  <si>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</si>
  <si>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</si>
  <si>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</si>
  <si>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</si>
  <si>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</si>
  <si>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</si>
  <si>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</si>
  <si>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</si>
  <si>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</si>
  <si>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</si>
  <si>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</si>
  <si>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</si>
  <si>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</si>
  <si>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</si>
  <si>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</si>
  <si>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</si>
  <si>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</si>
  <si>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</si>
  <si>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</si>
  <si>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</si>
  <si>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</si>
  <si>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</si>
  <si>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</si>
  <si>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</si>
  <si>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</si>
  <si>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</si>
  <si>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</si>
  <si>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</si>
  <si>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</si>
  <si>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</si>
  <si>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</si>
  <si>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</si>
  <si>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</si>
  <si>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</si>
  <si>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</si>
  <si>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</si>
  <si>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</si>
  <si>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</si>
  <si>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</si>
  <si>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</si>
  <si>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</si>
  <si>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</si>
  <si>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</si>
  <si>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</si>
  <si>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</si>
  <si>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</si>
  <si>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</si>
  <si>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</si>
  <si>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</si>
  <si>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</si>
  <si>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</si>
  <si>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</si>
  <si>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</si>
  <si>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</si>
  <si>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</si>
  <si>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</si>
  <si>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</si>
  <si>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</si>
  <si>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</si>
  <si>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</si>
  <si>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</si>
  <si>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</si>
  <si>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</si>
  <si>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</si>
  <si>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</si>
  <si>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</si>
  <si>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</si>
  <si>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</si>
  <si>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</si>
  <si>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</si>
  <si>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</si>
  <si>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</si>
  <si>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</si>
  <si>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</si>
  <si>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</si>
  <si>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</si>
  <si>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</si>
  <si>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</si>
  <si>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</si>
  <si>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</si>
  <si>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</si>
  <si>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</si>
  <si>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</si>
  <si>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</si>
  <si>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</si>
  <si>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</si>
  <si>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</si>
  <si>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</si>
  <si>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</si>
  <si>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</si>
  <si>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</si>
  <si>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</si>
  <si>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</si>
  <si>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</si>
  <si>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</si>
  <si>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</si>
  <si>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</si>
  <si>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</si>
  <si>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</si>
  <si>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</si>
  <si>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</si>
  <si>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</si>
  <si>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</si>
  <si>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</si>
  <si>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</si>
  <si>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</si>
  <si>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</si>
  <si>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</si>
  <si>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</si>
  <si>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</si>
  <si>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</si>
  <si>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</si>
  <si>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</si>
  <si>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</si>
  <si>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</si>
  <si>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</si>
  <si>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</si>
  <si>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</si>
  <si>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</si>
  <si>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</si>
  <si>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</si>
  <si>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</si>
  <si>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</si>
  <si>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</si>
  <si>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</si>
  <si>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</si>
  <si>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</si>
  <si>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</si>
  <si>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</si>
  <si>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</si>
  <si>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</si>
  <si>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</si>
  <si>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</si>
  <si>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</si>
  <si>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</si>
  <si>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</si>
  <si>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</si>
  <si>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</si>
  <si>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</si>
  <si>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</si>
  <si>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</si>
  <si>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</si>
  <si>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</si>
  <si>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</si>
  <si>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</si>
  <si>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</si>
  <si>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</si>
  <si>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</si>
  <si>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</si>
  <si>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</si>
  <si>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</si>
  <si>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</si>
  <si>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</si>
  <si>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</si>
  <si>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</si>
  <si>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</si>
  <si>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</si>
  <si>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</si>
  <si>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</si>
  <si>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</si>
  <si>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</si>
  <si>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</si>
  <si>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</si>
  <si>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</si>
  <si>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</si>
  <si>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</si>
  <si>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</si>
  <si>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</si>
  <si>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</si>
  <si>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</si>
  <si>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</si>
  <si>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</si>
  <si>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</si>
  <si>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</si>
  <si>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</si>
  <si>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</si>
  <si>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</si>
  <si>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</si>
  <si>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</si>
  <si>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</si>
  <si>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</si>
  <si>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</si>
  <si>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</si>
  <si>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</si>
  <si>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</si>
  <si>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</si>
  <si>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</si>
  <si>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</si>
  <si>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</si>
  <si>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</si>
  <si>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</si>
  <si>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</si>
  <si>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</si>
  <si>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</si>
  <si>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</si>
  <si>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</si>
  <si>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</si>
  <si>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</si>
  <si>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</si>
  <si>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</si>
  <si>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</si>
  <si>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</si>
  <si>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</si>
  <si>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</si>
  <si>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</si>
  <si>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</si>
  <si>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</si>
  <si>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</si>
  <si>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</si>
  <si>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</si>
  <si>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</si>
  <si>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</si>
  <si>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</si>
  <si>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</si>
  <si>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</si>
  <si>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</si>
  <si>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</si>
  <si>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</si>
  <si>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</si>
  <si>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</si>
  <si>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</si>
  <si>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</si>
  <si>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</si>
  <si>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</si>
  <si>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</si>
  <si>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</si>
  <si>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</si>
  <si>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</si>
  <si>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</si>
  <si>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</si>
  <si>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</si>
  <si>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</si>
  <si>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</si>
  <si>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</si>
  <si>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</si>
  <si>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</si>
  <si>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</si>
  <si>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</si>
  <si>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</si>
  <si>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</si>
  <si>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</si>
  <si>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</si>
  <si>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</si>
  <si>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</si>
  <si>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</si>
  <si>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</si>
  <si>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</si>
  <si>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</si>
  <si>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</si>
  <si>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</si>
  <si>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</si>
  <si>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</si>
  <si>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</si>
  <si>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</si>
  <si>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</si>
  <si>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</si>
  <si>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</si>
  <si>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</si>
  <si>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</si>
  <si>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</si>
  <si>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</si>
  <si>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</si>
  <si>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</si>
  <si>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</si>
  <si>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</si>
  <si>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</si>
  <si>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</si>
  <si>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</si>
  <si>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</si>
  <si>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</si>
  <si>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</si>
  <si>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</si>
  <si>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</si>
  <si>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</si>
  <si>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</si>
  <si>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</si>
  <si>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</si>
  <si>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</si>
  <si>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</si>
  <si>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</si>
  <si>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</si>
  <si>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</si>
  <si>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</si>
  <si>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</si>
  <si>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</si>
  <si>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</si>
  <si>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</si>
  <si>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</si>
  <si>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</si>
  <si>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</si>
  <si>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</si>
  <si>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</si>
  <si>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</si>
  <si>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</si>
  <si>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</si>
  <si>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</si>
  <si>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</si>
  <si>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</si>
  <si>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</si>
  <si>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</si>
  <si>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</si>
  <si>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</si>
  <si>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</si>
  <si>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</si>
  <si>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</si>
  <si>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</si>
  <si>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</si>
  <si>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</si>
  <si>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</si>
  <si>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</si>
  <si>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</si>
  <si>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</si>
  <si>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</si>
  <si>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</si>
  <si>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</si>
  <si>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</si>
  <si>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</si>
  <si>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</si>
  <si>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</si>
  <si>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</si>
  <si>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</si>
  <si>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</si>
  <si>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</si>
  <si>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</si>
  <si>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</si>
  <si>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</si>
  <si>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</si>
  <si>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</si>
  <si>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</si>
  <si>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</si>
  <si>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</si>
  <si>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</si>
  <si>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</si>
  <si>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</si>
  <si>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</si>
  <si>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</si>
  <si>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</si>
  <si>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</si>
  <si>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</si>
  <si>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</si>
  <si>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</si>
  <si>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</si>
  <si>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</si>
  <si>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</si>
  <si>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</si>
  <si>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</si>
  <si>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</si>
  <si>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</si>
  <si>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</si>
  <si>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</si>
  <si>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</si>
  <si>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</si>
  <si>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</si>
  <si>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</si>
  <si>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</si>
  <si>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</si>
  <si>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</si>
  <si>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</si>
  <si>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</si>
  <si>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</si>
  <si>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</si>
  <si>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</si>
  <si>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</si>
  <si>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</si>
  <si>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</si>
  <si>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</si>
  <si>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</si>
  <si>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</si>
  <si>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</si>
  <si>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</si>
  <si>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</si>
  <si>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</si>
  <si>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</si>
  <si>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</si>
  <si>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</si>
  <si>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</si>
  <si>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</si>
  <si>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</si>
  <si>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</si>
  <si>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</si>
  <si>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</si>
  <si>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</si>
  <si>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</si>
  <si>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</si>
  <si>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</si>
  <si>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</si>
  <si>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</si>
  <si>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</si>
  <si>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</si>
  <si>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</si>
  <si>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</si>
  <si>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</si>
  <si>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</si>
  <si>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</si>
  <si>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</si>
  <si>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</si>
  <si>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</si>
  <si>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</si>
  <si>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</si>
  <si>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</si>
  <si>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</si>
  <si>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</si>
  <si>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</si>
  <si>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</si>
  <si>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</si>
  <si>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</si>
  <si>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</si>
  <si>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</si>
  <si>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</si>
  <si>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</si>
  <si>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</si>
  <si>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</si>
  <si>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</si>
  <si>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</si>
  <si>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</si>
  <si>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</si>
  <si>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</si>
  <si>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</si>
  <si>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</si>
  <si>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</si>
  <si>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</si>
  <si>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</si>
  <si>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</si>
  <si>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</si>
  <si>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</si>
  <si>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</si>
  <si>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</si>
  <si>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</si>
  <si>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</si>
  <si>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</si>
  <si>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</si>
  <si>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</si>
  <si>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</si>
  <si>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</si>
  <si>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</si>
  <si>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</si>
  <si>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</si>
  <si>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</si>
  <si>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</si>
  <si>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</si>
  <si>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</si>
  <si>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</si>
  <si>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</si>
  <si>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</si>
  <si>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</si>
  <si>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</si>
  <si>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</si>
  <si>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</si>
  <si>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</si>
  <si>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</si>
  <si>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</si>
  <si>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</si>
  <si>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</si>
  <si>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</si>
  <si>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</si>
  <si>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</si>
  <si>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</si>
  <si>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</si>
  <si>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</si>
  <si>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</si>
  <si>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</si>
  <si>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</si>
  <si>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</si>
  <si>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</si>
  <si>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</si>
  <si>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</si>
  <si>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</si>
  <si>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</si>
  <si>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</si>
  <si>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</si>
  <si>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</si>
  <si>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</si>
  <si>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</si>
  <si>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</si>
  <si>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</si>
  <si>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</si>
  <si>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</si>
  <si>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</si>
  <si>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</si>
  <si>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</si>
  <si>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</si>
  <si>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</si>
  <si>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</si>
  <si>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</si>
  <si>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</si>
  <si>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</si>
  <si>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</si>
  <si>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</si>
  <si>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</si>
  <si>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</si>
  <si>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</si>
  <si>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</si>
  <si>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</si>
  <si>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</si>
  <si>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</si>
  <si>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</si>
  <si>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</si>
  <si>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</si>
  <si>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</si>
  <si>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</si>
  <si>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</si>
  <si>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</si>
  <si>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</si>
  <si>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</si>
  <si>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</si>
  <si>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</si>
  <si>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</si>
  <si>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</si>
  <si>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</si>
  <si>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</si>
  <si>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</si>
  <si>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</si>
  <si>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</si>
  <si>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</si>
  <si>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</si>
  <si>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</si>
  <si>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</si>
  <si>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</si>
  <si>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</si>
  <si>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</si>
  <si>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</si>
  <si>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</si>
  <si>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</si>
  <si>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</si>
  <si>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</si>
  <si>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</si>
  <si>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</si>
  <si>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</si>
  <si>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</si>
  <si>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</si>
  <si>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</si>
  <si>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</si>
  <si>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</si>
  <si>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</si>
  <si>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</si>
  <si>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</si>
  <si>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</si>
  <si>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</si>
  <si>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</si>
  <si>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</si>
  <si>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</si>
  <si>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</si>
  <si>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</si>
  <si>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</si>
  <si>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</si>
  <si>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</si>
  <si>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</si>
  <si>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</si>
  <si>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</si>
  <si>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</si>
  <si>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</si>
  <si>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</si>
  <si>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</si>
  <si>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</si>
  <si>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</si>
  <si>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</si>
  <si>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</si>
  <si>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</si>
  <si>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</si>
  <si>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</si>
  <si>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</si>
  <si>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</si>
  <si>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</si>
  <si>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</si>
  <si>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</si>
  <si>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</si>
  <si>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</si>
  <si>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</si>
  <si>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</si>
  <si>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</si>
  <si>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</si>
  <si>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</si>
  <si>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</si>
  <si>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</si>
  <si>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</si>
  <si>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</si>
  <si>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</si>
  <si>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</si>
  <si>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</si>
  <si>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</si>
  <si>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</si>
  <si>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</si>
  <si>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</si>
  <si>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</si>
  <si>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</si>
  <si>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</si>
  <si>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</si>
  <si>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</si>
  <si>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</si>
  <si>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</si>
  <si>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</si>
  <si>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</si>
  <si>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</si>
  <si>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</si>
  <si>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</si>
  <si>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</si>
  <si>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</si>
  <si>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</si>
  <si>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</si>
  <si>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</si>
  <si>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</si>
  <si>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</si>
  <si>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</si>
  <si>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</si>
  <si>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</si>
  <si>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</si>
  <si>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</si>
  <si>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</si>
  <si>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</si>
  <si>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</si>
  <si>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</si>
  <si>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</si>
  <si>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</si>
  <si>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</si>
  <si>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</si>
  <si>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</si>
  <si>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</si>
  <si>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</si>
  <si>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</si>
  <si>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</si>
  <si>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</si>
  <si>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</si>
  <si>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</si>
  <si>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</si>
  <si>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</si>
  <si>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</si>
  <si>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</si>
  <si>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</si>
  <si>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</si>
  <si>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</si>
  <si>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</si>
  <si>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</si>
  <si>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</si>
  <si>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</si>
  <si>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</si>
  <si>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</si>
  <si>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</si>
  <si>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</si>
  <si>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</si>
  <si>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</si>
  <si>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</si>
  <si>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</si>
  <si>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</si>
  <si>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</si>
  <si>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</si>
  <si>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</si>
  <si>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</si>
  <si>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</si>
  <si>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</si>
  <si>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</si>
  <si>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</si>
  <si>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</si>
  <si>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</si>
  <si>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</si>
  <si>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</si>
  <si>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</si>
  <si>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</si>
  <si>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</si>
  <si>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</si>
  <si>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</si>
  <si>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</si>
  <si>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</si>
  <si>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</si>
  <si>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</si>
  <si>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</si>
  <si>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</si>
  <si>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</si>
  <si>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</si>
  <si>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</si>
  <si>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</si>
  <si>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</si>
  <si>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</si>
  <si>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</si>
  <si>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</si>
  <si>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</si>
  <si>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</si>
  <si>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</si>
  <si>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</si>
  <si>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</si>
  <si>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</si>
  <si>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</si>
  <si>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</si>
  <si>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</si>
  <si>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</si>
  <si>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</si>
  <si>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</si>
  <si>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</si>
  <si>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</si>
  <si>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</si>
  <si>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</si>
  <si>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</si>
  <si>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</si>
  <si>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</si>
  <si>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</si>
  <si>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</si>
  <si>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</si>
  <si>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</si>
  <si>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</si>
  <si>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</si>
  <si>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</si>
  <si>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</si>
  <si>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</si>
  <si>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</si>
  <si>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</si>
  <si>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</si>
  <si>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</si>
  <si>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</si>
  <si>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</si>
  <si>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</si>
  <si>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</si>
  <si>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</si>
  <si>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</si>
  <si>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</si>
  <si>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</si>
  <si>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</si>
  <si>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</si>
  <si>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</si>
  <si>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</si>
  <si>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</si>
  <si>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</si>
  <si>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</si>
  <si>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</si>
  <si>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</si>
  <si>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</si>
  <si>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</si>
  <si>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</si>
  <si>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</si>
  <si>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</si>
  <si>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</si>
  <si>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</si>
  <si>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</si>
  <si>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</si>
  <si>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</si>
  <si>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</si>
  <si>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</si>
  <si>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</si>
  <si>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</si>
  <si>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</si>
  <si>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</si>
  <si>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</si>
  <si>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</si>
  <si>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</si>
  <si>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</si>
  <si>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</si>
  <si>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</si>
  <si>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</si>
  <si>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</si>
  <si>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</si>
  <si>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</si>
  <si>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</si>
  <si>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</si>
  <si>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</si>
  <si>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</si>
  <si>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</si>
  <si>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</si>
  <si>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</si>
  <si>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</si>
  <si>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</si>
  <si>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</si>
  <si>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</si>
  <si>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</si>
  <si>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</si>
  <si>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</si>
  <si>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</si>
  <si>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</si>
  <si>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</si>
  <si>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</si>
  <si>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</si>
  <si>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</si>
  <si>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</si>
  <si>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</si>
  <si>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</si>
  <si>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</si>
  <si>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</si>
  <si>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</si>
  <si>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</si>
  <si>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</si>
  <si>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</si>
  <si>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</si>
  <si>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</si>
  <si>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</si>
  <si>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</si>
  <si>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</si>
  <si>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</si>
  <si>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</si>
  <si>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</si>
  <si>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</si>
  <si>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</si>
  <si>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</si>
  <si>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</si>
  <si>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</si>
  <si>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</si>
  <si>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</si>
  <si>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</si>
  <si>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</si>
  <si>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</si>
  <si>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</si>
  <si>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</si>
  <si>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</si>
  <si>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</si>
  <si>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</si>
  <si>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</si>
  <si>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</si>
  <si>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</si>
  <si>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</si>
  <si>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</si>
  <si>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</si>
  <si>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</si>
  <si>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</si>
  <si>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</si>
  <si>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</si>
  <si>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</si>
  <si>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</si>
  <si>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</si>
  <si>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</si>
  <si>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</si>
  <si>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</si>
  <si>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</si>
  <si>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</si>
  <si>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</si>
  <si>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</si>
  <si>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</si>
  <si>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</si>
  <si>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</si>
  <si>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</si>
  <si>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</si>
  <si>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</si>
  <si>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</si>
  <si>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</si>
  <si>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</si>
  <si>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</si>
  <si>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</si>
  <si>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</si>
  <si>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</si>
  <si>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</si>
  <si>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</si>
  <si>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</si>
  <si>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</si>
  <si>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</si>
  <si>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</si>
  <si>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</si>
  <si>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</si>
  <si>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</si>
  <si>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</si>
  <si>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</si>
  <si>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</si>
  <si>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</si>
  <si>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</si>
  <si>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</si>
  <si>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</si>
  <si>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</si>
  <si>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</si>
  <si>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</si>
  <si>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</si>
  <si>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</si>
  <si>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</si>
  <si>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</si>
  <si>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</si>
  <si>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</si>
  <si>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</si>
  <si>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</si>
  <si>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</si>
  <si>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</si>
  <si>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</si>
  <si>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</si>
  <si>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</si>
  <si>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</si>
  <si>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</si>
  <si>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</si>
  <si>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</si>
  <si>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</si>
  <si>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</si>
  <si>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</si>
  <si>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</si>
  <si>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</si>
  <si>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</si>
  <si>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</si>
  <si>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</si>
  <si>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</si>
  <si>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</si>
  <si>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</si>
  <si>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</si>
  <si>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</si>
  <si>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</si>
  <si>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</si>
  <si>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</si>
  <si>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</si>
  <si>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</si>
  <si>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</si>
  <si>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</si>
  <si>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</si>
  <si>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</si>
  <si>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</si>
  <si>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</si>
  <si>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</si>
  <si>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</si>
  <si>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</si>
  <si>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</si>
  <si>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</si>
  <si>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</si>
  <si>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</si>
  <si>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</si>
  <si>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</si>
  <si>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</si>
  <si>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</si>
  <si>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</si>
  <si>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</si>
  <si>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</si>
  <si>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</si>
  <si>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</si>
  <si>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</si>
  <si>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</si>
  <si>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</si>
  <si>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</si>
  <si>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</si>
  <si>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</si>
  <si>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</si>
  <si>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</si>
  <si>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</si>
  <si>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</si>
  <si>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</si>
  <si>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</si>
  <si>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</si>
  <si>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</si>
  <si>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</si>
  <si>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</si>
  <si>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</si>
  <si>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</si>
  <si>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</si>
  <si>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</si>
  <si>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</si>
  <si>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</si>
  <si>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</si>
  <si>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</si>
  <si>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</si>
  <si>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</si>
  <si>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</si>
  <si>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</si>
  <si>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</si>
  <si>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</si>
  <si>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</si>
  <si>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</si>
  <si>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</si>
  <si>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</si>
  <si>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</si>
  <si>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</si>
  <si>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</si>
  <si>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</si>
  <si>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</si>
  <si>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</si>
  <si>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</si>
  <si>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</si>
  <si>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</si>
  <si>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</si>
  <si>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</si>
  <si>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</si>
  <si>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</si>
  <si>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</si>
  <si>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</si>
  <si>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</si>
  <si>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</si>
  <si>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</si>
  <si>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</si>
  <si>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</si>
  <si>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</si>
  <si>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</si>
  <si>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</si>
  <si>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</si>
  <si>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</si>
  <si>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</si>
  <si>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</si>
  <si>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</si>
  <si>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</si>
  <si>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</si>
  <si>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</si>
  <si>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</si>
  <si>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</si>
  <si>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</si>
  <si>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</si>
  <si>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</si>
  <si>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</si>
  <si>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</si>
  <si>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</si>
  <si>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</si>
  <si>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</si>
  <si>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</si>
  <si>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</si>
  <si>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</si>
  <si>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</si>
  <si>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</si>
  <si>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</si>
  <si>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</si>
  <si>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</si>
  <si>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</si>
  <si>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</si>
  <si>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</si>
  <si>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</si>
  <si>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</si>
  <si>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</si>
  <si>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</si>
  <si>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</si>
  <si>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</si>
  <si>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</si>
  <si>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</si>
  <si>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</si>
  <si>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</si>
  <si>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</si>
  <si>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</si>
  <si>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</si>
  <si>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</si>
  <si>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</si>
  <si>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</si>
  <si>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</si>
  <si>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</si>
  <si>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</si>
  <si>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</si>
  <si>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</si>
  <si>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</si>
  <si>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</si>
  <si>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</si>
  <si>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</si>
  <si>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</si>
  <si>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</si>
  <si>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</si>
  <si>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</si>
  <si>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</si>
  <si>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</si>
  <si>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</si>
  <si>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</si>
  <si>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</si>
  <si>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</si>
  <si>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</si>
  <si>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</si>
  <si>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</si>
  <si>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</si>
  <si>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</si>
  <si>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</si>
  <si>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</si>
  <si>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</si>
  <si>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</si>
  <si>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</si>
  <si>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</si>
  <si>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</si>
  <si>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</si>
  <si>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</si>
  <si>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</si>
  <si>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</si>
  <si>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</si>
  <si>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</si>
  <si>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</si>
  <si>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</si>
  <si>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</si>
  <si>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</si>
  <si>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</si>
  <si>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</si>
  <si>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</si>
  <si>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</si>
  <si>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</si>
  <si>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</si>
  <si>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</si>
  <si>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</si>
  <si>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</si>
  <si>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</si>
  <si>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</si>
  <si>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</si>
  <si>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</si>
  <si>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</si>
  <si>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</si>
  <si>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</si>
  <si>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</si>
  <si>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</si>
  <si>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</si>
  <si>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</si>
  <si>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</si>
  <si>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</si>
  <si>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</si>
  <si>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</si>
  <si>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</si>
  <si>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</si>
  <si>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</si>
  <si>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</si>
  <si>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</si>
  <si>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</si>
  <si>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</si>
  <si>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</si>
  <si>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</si>
  <si>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</si>
  <si>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</si>
  <si>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</si>
  <si>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</si>
  <si>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</si>
  <si>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</si>
  <si>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</si>
  <si>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</si>
  <si>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</si>
  <si>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</si>
  <si>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</si>
  <si>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</si>
  <si>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</si>
  <si>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</si>
  <si>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</si>
  <si>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</si>
  <si>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</si>
  <si>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</si>
  <si>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</si>
  <si>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</si>
  <si>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</si>
  <si>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</si>
  <si>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</si>
  <si>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</si>
  <si>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</si>
  <si>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</si>
  <si>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</si>
  <si>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</si>
  <si>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</si>
  <si>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</si>
  <si>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</si>
  <si>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</si>
  <si>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</si>
  <si>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</si>
  <si>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</si>
  <si>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</si>
  <si>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</si>
  <si>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</si>
  <si>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</si>
  <si>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</si>
  <si>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</si>
  <si>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</si>
  <si>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</si>
  <si>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</si>
  <si>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</si>
  <si>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</si>
  <si>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</si>
  <si>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</si>
  <si>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</si>
  <si>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</si>
  <si>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</si>
  <si>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</si>
  <si>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</si>
  <si>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</si>
  <si>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</si>
  <si>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</si>
  <si>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</si>
  <si>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</si>
  <si>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</si>
  <si>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</si>
  <si>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</si>
  <si>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</si>
  <si>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</si>
  <si>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</si>
  <si>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</si>
  <si>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</si>
  <si>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</si>
  <si>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</si>
  <si>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</si>
  <si>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</si>
  <si>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</si>
  <si>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</si>
  <si>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</si>
  <si>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</si>
  <si>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</si>
  <si>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</si>
  <si>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</si>
  <si>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</si>
  <si>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</si>
  <si>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</si>
  <si>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</si>
  <si>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</si>
  <si>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</si>
  <si>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</si>
  <si>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</si>
  <si>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</si>
  <si>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</si>
  <si>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</si>
  <si>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</si>
  <si>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</si>
  <si>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</si>
  <si>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</si>
  <si>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</si>
  <si>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</si>
  <si>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</si>
  <si>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</si>
  <si>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</si>
  <si>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</si>
  <si>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</si>
  <si>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</si>
  <si>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</si>
  <si>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</si>
  <si>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</si>
  <si>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</si>
  <si>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</si>
  <si>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</si>
  <si>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</si>
  <si>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</si>
  <si>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</si>
  <si>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</si>
  <si>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</si>
  <si>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</si>
  <si>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</si>
  <si>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</si>
  <si>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</si>
  <si>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</si>
  <si>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</si>
  <si>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</si>
  <si>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</si>
  <si>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</si>
  <si>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</si>
  <si>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</si>
  <si>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</si>
  <si>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</si>
  <si>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</si>
  <si>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</si>
  <si>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</si>
  <si>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</si>
  <si>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</si>
  <si>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</si>
  <si>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</si>
  <si>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</si>
  <si>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</si>
  <si>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</si>
  <si>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</si>
  <si>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</si>
  <si>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</si>
  <si>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</si>
  <si>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</si>
  <si>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</si>
  <si>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</si>
  <si>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</si>
  <si>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</si>
  <si>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</si>
  <si>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</si>
  <si>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</si>
  <si>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</si>
  <si>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</si>
  <si>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</si>
  <si>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</si>
  <si>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</si>
  <si>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</si>
  <si>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</si>
  <si>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</si>
  <si>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</si>
  <si>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</si>
  <si>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</si>
  <si>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</si>
  <si>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</si>
  <si>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</si>
  <si>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</si>
  <si>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</si>
  <si>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</si>
  <si>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</si>
  <si>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</si>
  <si>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</si>
  <si>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</si>
  <si>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</si>
  <si>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</si>
  <si>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</si>
  <si>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</si>
  <si>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</si>
  <si>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</si>
  <si>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</si>
  <si>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</si>
  <si>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</si>
  <si>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</si>
  <si>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</si>
  <si>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</si>
  <si>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</si>
  <si>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</si>
  <si>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</si>
  <si>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</si>
  <si>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</si>
  <si>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</si>
  <si>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</si>
  <si>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</si>
  <si>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</si>
  <si>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</si>
  <si>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</si>
  <si>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</si>
  <si>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</si>
  <si>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</si>
  <si>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</si>
  <si>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</si>
  <si>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</si>
  <si>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</si>
  <si>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</si>
  <si>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</si>
  <si>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</si>
  <si>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</si>
  <si>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</si>
  <si>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</si>
  <si>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</si>
  <si>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</si>
  <si>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</si>
  <si>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</si>
  <si>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</si>
  <si>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</si>
  <si>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</si>
  <si>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</si>
  <si>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</si>
  <si>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</si>
  <si>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</si>
  <si>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</si>
  <si>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</si>
  <si>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</si>
  <si>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</si>
  <si>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</si>
  <si>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</si>
  <si>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</si>
  <si>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</si>
  <si>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</si>
  <si>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</si>
  <si>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</si>
  <si>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</si>
  <si>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</si>
  <si>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</si>
  <si>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</si>
  <si>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</si>
  <si>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</si>
  <si>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</si>
  <si>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</si>
  <si>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</si>
  <si>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</si>
  <si>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</si>
  <si>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</si>
  <si>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</si>
  <si>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</si>
  <si>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</si>
  <si>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</si>
  <si>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</si>
  <si>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</si>
  <si>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</si>
  <si>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</si>
  <si>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</si>
  <si>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</si>
  <si>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</si>
  <si>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</si>
  <si>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</si>
  <si>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</si>
  <si>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</si>
  <si>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</si>
  <si>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</si>
  <si>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</si>
  <si>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</si>
  <si>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</si>
  <si>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</si>
  <si>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</si>
  <si>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</si>
  <si>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</si>
  <si>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</si>
  <si>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</si>
  <si>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</si>
  <si>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</si>
  <si>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</si>
  <si>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</si>
  <si>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</si>
  <si>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</si>
  <si>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</si>
  <si>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</si>
  <si>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</si>
  <si>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</si>
  <si>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</si>
  <si>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</si>
  <si>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</si>
  <si>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</si>
  <si>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</si>
  <si>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</si>
  <si>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</si>
  <si>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</si>
  <si>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</si>
  <si>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</si>
  <si>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</si>
  <si>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</si>
  <si>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</si>
  <si>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</si>
  <si>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</si>
  <si>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</si>
  <si>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</si>
  <si>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</si>
  <si>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</si>
  <si>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</si>
  <si>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</si>
  <si>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</si>
  <si>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</si>
  <si>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</si>
  <si>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</si>
  <si>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</si>
  <si>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</si>
  <si>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</si>
  <si>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</si>
  <si>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</si>
  <si>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</si>
  <si>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</si>
  <si>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</si>
  <si>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</si>
  <si>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</si>
  <si>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</si>
  <si>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</si>
  <si>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</si>
  <si>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</si>
  <si>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</si>
  <si>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</si>
  <si>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</si>
  <si>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</si>
  <si>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</si>
  <si>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</si>
  <si>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</si>
  <si>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</si>
  <si>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</si>
  <si>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</si>
  <si>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</si>
  <si>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</si>
  <si>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</si>
  <si>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</si>
  <si>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</si>
  <si>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</si>
  <si>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</si>
  <si>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</si>
  <si>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</si>
  <si>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</si>
  <si>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</si>
  <si>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</si>
  <si>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</si>
  <si>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</si>
  <si>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</si>
  <si>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</si>
  <si>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</si>
  <si>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</si>
  <si>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</si>
  <si>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</si>
  <si>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</si>
  <si>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</si>
  <si>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</si>
  <si>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</si>
  <si>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</si>
  <si>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</si>
  <si>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</si>
  <si>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</si>
  <si>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</si>
  <si>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</si>
  <si>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</si>
  <si>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</si>
  <si>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</si>
  <si>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</si>
  <si>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</si>
  <si>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</si>
  <si>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</si>
  <si>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</si>
  <si>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</si>
  <si>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</si>
  <si>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</si>
  <si>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</si>
  <si>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</si>
  <si>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</si>
  <si>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</si>
  <si>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</si>
  <si>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</si>
  <si>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</si>
  <si>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</si>
  <si>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</si>
  <si>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</si>
  <si>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</si>
  <si>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</si>
  <si>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</si>
  <si>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</si>
  <si>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</si>
  <si>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</si>
  <si>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</si>
  <si>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</si>
  <si>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</si>
  <si>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</si>
  <si>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</si>
  <si>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</si>
  <si>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</si>
  <si>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</si>
  <si>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</si>
  <si>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</si>
  <si>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</si>
  <si>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</si>
  <si>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</si>
  <si>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</si>
  <si>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</si>
  <si>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</si>
  <si>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</si>
  <si>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</si>
  <si>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</si>
  <si>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</si>
  <si>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</si>
  <si>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</si>
  <si>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</si>
  <si>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</si>
  <si>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</si>
  <si>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</si>
  <si>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</si>
  <si>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</si>
  <si>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</si>
  <si>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</si>
  <si>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</si>
  <si>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</si>
  <si>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</si>
  <si>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</si>
  <si>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</si>
  <si>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</si>
  <si>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</si>
  <si>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</si>
  <si>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</si>
  <si>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</si>
  <si>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</si>
  <si>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</si>
  <si>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</si>
  <si>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</si>
  <si>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</si>
  <si>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</si>
  <si>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</si>
  <si>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</si>
  <si>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</si>
  <si>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</si>
  <si>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</si>
  <si>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</si>
  <si>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</si>
  <si>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</si>
  <si>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</si>
  <si>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</si>
  <si>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</si>
  <si>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</si>
  <si>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</si>
  <si>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</si>
  <si>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</si>
  <si>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</si>
  <si>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</si>
  <si>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</si>
  <si>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</si>
  <si>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</si>
  <si>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</si>
  <si>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</si>
  <si>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</si>
  <si>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</si>
  <si>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</si>
  <si>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</si>
  <si>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</si>
  <si>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</si>
  <si>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</si>
  <si>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</si>
  <si>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</si>
  <si>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</si>
  <si>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</si>
  <si>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</si>
  <si>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</si>
  <si>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</si>
  <si>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</si>
  <si>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</si>
  <si>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</si>
  <si>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</si>
  <si>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</si>
  <si>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</si>
  <si>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</si>
  <si>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</si>
  <si>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</si>
  <si>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</si>
  <si>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</si>
  <si>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</si>
  <si>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</si>
  <si>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</si>
  <si>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</si>
  <si>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</si>
  <si>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</si>
  <si>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</si>
  <si>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</si>
  <si>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</si>
  <si>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</si>
  <si>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</si>
  <si>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</si>
  <si>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</si>
  <si>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</si>
  <si>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</si>
  <si>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</si>
  <si>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</si>
  <si>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</si>
  <si>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</si>
  <si>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</si>
  <si>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</si>
  <si>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</si>
  <si>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</si>
  <si>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</si>
  <si>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</si>
  <si>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</si>
  <si>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</si>
  <si>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</si>
  <si>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</si>
  <si>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</si>
  <si>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</si>
  <si>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</si>
  <si>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</si>
  <si>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</si>
  <si>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</si>
  <si>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</si>
  <si>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</si>
  <si>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</si>
  <si>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</si>
  <si>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</si>
  <si>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</si>
  <si>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</si>
  <si>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</si>
  <si>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</si>
  <si>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</si>
  <si>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</si>
  <si>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</si>
  <si>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</si>
  <si>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</si>
  <si>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</si>
  <si>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</si>
  <si>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</si>
  <si>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</si>
  <si>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</si>
  <si>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</si>
  <si>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</si>
  <si>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</si>
  <si>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</si>
  <si>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</si>
  <si>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</si>
  <si>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</si>
  <si>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</si>
  <si>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</si>
  <si>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</si>
  <si>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</si>
  <si>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</si>
  <si>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</si>
  <si>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</si>
  <si>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</si>
  <si>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</si>
  <si>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</si>
  <si>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</si>
  <si>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</si>
  <si>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</si>
  <si>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</si>
  <si>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</si>
  <si>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</si>
  <si>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</si>
  <si>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</si>
  <si>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</si>
  <si>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</si>
  <si>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</si>
  <si>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</si>
  <si>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</si>
  <si>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</si>
  <si>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</si>
  <si>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</si>
  <si>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</si>
  <si>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</si>
  <si>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</si>
  <si>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</si>
  <si>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</si>
  <si>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</si>
  <si>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</si>
  <si>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</si>
  <si>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</si>
  <si>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</si>
  <si>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</si>
  <si>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</si>
  <si>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</si>
  <si>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</si>
  <si>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</si>
  <si>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</si>
  <si>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</si>
  <si>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</si>
  <si>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</si>
  <si>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</si>
  <si>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</si>
  <si>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</si>
  <si>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</si>
  <si>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</si>
  <si>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</si>
  <si>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</si>
  <si>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</si>
  <si>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</si>
  <si>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</si>
  <si>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</si>
  <si>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</si>
  <si>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</si>
  <si>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</si>
  <si>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</si>
  <si>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</si>
  <si>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</si>
  <si>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</si>
  <si>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</si>
  <si>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</si>
  <si>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</si>
  <si>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</si>
  <si>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</si>
  <si>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</si>
  <si>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</si>
  <si>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</si>
  <si>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</si>
  <si>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</si>
  <si>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</si>
  <si>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</si>
  <si>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</si>
  <si>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</si>
  <si>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</si>
  <si>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</si>
  <si>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</si>
  <si>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</si>
  <si>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</si>
  <si>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</si>
  <si>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</si>
  <si>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</si>
  <si>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</si>
  <si>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</si>
  <si>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</si>
  <si>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</si>
  <si>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</si>
  <si>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</si>
  <si>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</si>
  <si>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</si>
  <si>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</si>
  <si>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</si>
  <si>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</si>
  <si>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</si>
  <si>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</si>
  <si>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</si>
  <si>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</si>
  <si>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</si>
  <si>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</si>
  <si>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</si>
  <si>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</si>
  <si>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</si>
  <si>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</si>
  <si>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</si>
  <si>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</si>
  <si>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</si>
  <si>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</si>
  <si>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</si>
  <si>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</si>
  <si>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</si>
  <si>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</si>
  <si>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</si>
  <si>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</si>
  <si>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</si>
  <si>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</si>
  <si>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</si>
  <si>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</si>
  <si>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</si>
  <si>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</si>
  <si>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</si>
  <si>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</si>
  <si>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</si>
  <si>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</si>
  <si>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</si>
  <si>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</si>
  <si>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</si>
  <si>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</si>
  <si>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</si>
  <si>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</si>
  <si>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</si>
  <si>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</si>
  <si>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</si>
  <si>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</si>
  <si>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</si>
  <si>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</si>
  <si>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</si>
  <si>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</si>
  <si>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</si>
  <si>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</si>
  <si>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</si>
  <si>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</si>
  <si>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</si>
  <si>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</si>
  <si>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</si>
  <si>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</si>
  <si>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</si>
  <si>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</si>
  <si>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</si>
  <si>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</si>
  <si>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</si>
  <si>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</si>
  <si>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</si>
  <si>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</si>
  <si>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</si>
  <si>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</si>
  <si>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</si>
  <si>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</si>
  <si>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</si>
  <si>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</si>
  <si>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</si>
  <si>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</si>
  <si>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</si>
  <si>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</si>
  <si>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</si>
  <si>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</si>
  <si>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</si>
  <si>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</si>
  <si>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</si>
  <si>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</si>
  <si>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</si>
  <si>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</si>
  <si>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</si>
  <si>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</si>
  <si>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</si>
  <si>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</si>
  <si>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</si>
  <si>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</si>
  <si>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</si>
  <si>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</si>
  <si>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</si>
  <si>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</si>
  <si>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</si>
  <si>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</si>
  <si>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</si>
  <si>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</si>
  <si>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</si>
  <si>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</si>
  <si>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</si>
  <si>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</si>
  <si>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</si>
  <si>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</si>
  <si>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</si>
  <si>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</si>
  <si>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</si>
  <si>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</si>
  <si>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</si>
  <si>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</si>
  <si>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</si>
  <si>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</si>
  <si>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</si>
  <si>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</si>
  <si>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</si>
  <si>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</si>
  <si>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</si>
  <si>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</si>
  <si>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</si>
  <si>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</si>
  <si>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</si>
  <si>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</si>
  <si>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</si>
  <si>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</si>
  <si>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</si>
  <si>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</si>
  <si>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</si>
  <si>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</si>
  <si>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</si>
  <si>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</si>
  <si>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</si>
  <si>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</si>
  <si>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</si>
  <si>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</si>
  <si>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</si>
  <si>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</si>
  <si>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</si>
  <si>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</si>
  <si>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</si>
  <si>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</si>
  <si>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</si>
  <si>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</si>
  <si>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</si>
  <si>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</si>
  <si>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</si>
  <si>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</si>
  <si>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</si>
  <si>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</si>
  <si>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</si>
  <si>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</si>
  <si>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</si>
  <si>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</si>
  <si>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</si>
  <si>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</si>
  <si>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</si>
  <si>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</si>
  <si>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</si>
  <si>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</si>
  <si>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</si>
  <si>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</si>
  <si>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</si>
  <si>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</si>
  <si>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</si>
  <si>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</si>
  <si>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</si>
  <si>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</si>
  <si>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</si>
  <si>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</si>
  <si>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</si>
  <si>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</si>
  <si>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</si>
  <si>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</si>
  <si>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</si>
  <si>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</si>
  <si>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</si>
  <si>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</si>
  <si>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</si>
  <si>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</si>
  <si>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</si>
  <si>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</si>
  <si>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</si>
  <si>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</si>
  <si>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</si>
  <si>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</si>
  <si>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</si>
  <si>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</si>
  <si>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</si>
  <si>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</si>
  <si>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</si>
  <si>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</si>
  <si>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</si>
  <si>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</si>
  <si>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</si>
  <si>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</si>
  <si>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</si>
  <si>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</si>
  <si>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</si>
  <si>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</si>
  <si>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</si>
  <si>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</si>
  <si>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</si>
  <si>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</si>
  <si>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</si>
  <si>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</si>
  <si>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</si>
  <si>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</si>
  <si>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</si>
  <si>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</si>
  <si>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</si>
  <si>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</si>
  <si>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</si>
  <si>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</si>
  <si>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</si>
  <si>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</si>
  <si>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</si>
  <si>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</si>
  <si>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</si>
  <si>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</si>
  <si>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</si>
  <si>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</si>
  <si>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</si>
  <si>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</si>
  <si>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</si>
  <si>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</si>
  <si>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</si>
  <si>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</si>
  <si>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</si>
  <si>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</si>
  <si>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</si>
  <si>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</si>
  <si>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</si>
  <si>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</si>
  <si>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</si>
  <si>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</si>
  <si>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</si>
  <si>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</si>
  <si>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</si>
  <si>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</si>
  <si>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</si>
  <si>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</si>
  <si>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</si>
  <si>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</si>
  <si>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</si>
  <si>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</si>
  <si>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</si>
  <si>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</si>
  <si>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</si>
  <si>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</si>
  <si>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</si>
  <si>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</si>
  <si>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</si>
  <si>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</si>
  <si>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</si>
  <si>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</si>
  <si>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</si>
  <si>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</si>
  <si>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</si>
  <si>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</si>
  <si>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</si>
  <si>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</si>
  <si>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</si>
  <si>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</si>
  <si>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</si>
  <si>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</si>
  <si>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</si>
  <si>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</si>
  <si>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</si>
  <si>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</si>
  <si>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</si>
  <si>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</si>
  <si>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</si>
  <si>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</si>
  <si>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</si>
  <si>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</si>
  <si>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</si>
  <si>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</si>
  <si>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</si>
  <si>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</si>
  <si>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</si>
  <si>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</si>
  <si>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</si>
  <si>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</si>
  <si>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</si>
  <si>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</si>
  <si>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</si>
  <si>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</si>
  <si>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</si>
  <si>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</si>
  <si>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</si>
  <si>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</si>
  <si>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</si>
  <si>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</si>
  <si>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</si>
  <si>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</si>
  <si>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</si>
  <si>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</si>
  <si>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</si>
  <si>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</si>
  <si>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</si>
  <si>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</si>
  <si>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</si>
  <si>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</si>
  <si>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</si>
  <si>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</si>
  <si>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</si>
  <si>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</si>
  <si>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</si>
  <si>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</si>
  <si>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</si>
  <si>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</si>
  <si>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</si>
  <si>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</si>
  <si>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</si>
  <si>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</si>
  <si>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</si>
  <si>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</si>
  <si>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</si>
  <si>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</si>
  <si>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</si>
  <si>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</si>
  <si>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</si>
  <si>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</si>
  <si>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</si>
  <si>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</si>
  <si>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</si>
  <si>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</si>
  <si>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</si>
  <si>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</si>
  <si>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</si>
  <si>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</si>
  <si>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</si>
  <si>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</si>
  <si>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</si>
  <si>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</si>
  <si>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</si>
  <si>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</si>
  <si>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</si>
  <si>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</si>
  <si>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</si>
  <si>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</si>
  <si>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</si>
  <si>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</si>
  <si>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</si>
  <si>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</si>
  <si>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</si>
  <si>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</si>
  <si>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</si>
  <si>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</si>
  <si>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</si>
  <si>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</si>
  <si>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</si>
  <si>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</si>
  <si>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</si>
  <si>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</si>
  <si>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</si>
  <si>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</si>
  <si>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</si>
  <si>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</si>
  <si>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</si>
  <si>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</si>
  <si>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</si>
  <si>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</si>
  <si>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</si>
  <si>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</si>
  <si>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</si>
  <si>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</si>
  <si>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</si>
  <si>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</si>
  <si>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</si>
  <si>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</si>
  <si>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</si>
  <si>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</si>
  <si>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</si>
  <si>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</si>
  <si>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</si>
  <si>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</si>
  <si>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</si>
  <si>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</si>
  <si>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</si>
  <si>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</si>
  <si>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</si>
  <si>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</si>
  <si>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</si>
  <si>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</si>
  <si>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</si>
  <si>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</si>
  <si>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</si>
  <si>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</si>
  <si>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</si>
  <si>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</si>
  <si>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</si>
  <si>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</si>
  <si>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</si>
  <si>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</si>
  <si>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</si>
  <si>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</si>
  <si>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</si>
  <si>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</si>
  <si>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</si>
  <si>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</si>
  <si>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</si>
  <si>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</si>
  <si>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</si>
  <si>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</si>
  <si>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</si>
  <si>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</si>
  <si>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</si>
  <si>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</si>
  <si>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</si>
  <si>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</si>
  <si>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</si>
  <si>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</si>
  <si>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</si>
  <si>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</si>
  <si>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</si>
  <si>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</si>
  <si>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</si>
  <si>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</si>
  <si>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</si>
  <si>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</si>
  <si>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</si>
  <si>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</si>
  <si>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</si>
  <si>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</si>
  <si>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</si>
  <si>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</si>
  <si>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</si>
  <si>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</si>
  <si>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</si>
  <si>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</si>
  <si>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</si>
  <si>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</si>
  <si>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</si>
  <si>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</si>
  <si>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</si>
  <si>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</si>
  <si>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</si>
  <si>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</si>
  <si>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</si>
  <si>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</si>
  <si>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</si>
  <si>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</si>
  <si>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</si>
  <si>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</si>
  <si>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</si>
  <si>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</si>
  <si>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</si>
  <si>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</si>
  <si>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</si>
  <si>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</si>
  <si>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</si>
  <si>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</si>
  <si>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</si>
  <si>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</si>
  <si>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</si>
  <si>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</si>
  <si>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</si>
  <si>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</si>
  <si>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</si>
  <si>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</si>
  <si>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</si>
  <si>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</si>
  <si>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</si>
  <si>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</si>
  <si>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</si>
  <si>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</si>
  <si>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</si>
  <si>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</si>
  <si>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</si>
  <si>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</si>
  <si>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</si>
  <si>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</si>
  <si>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</si>
  <si>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</si>
  <si>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</si>
  <si>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</si>
  <si>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</si>
  <si>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</si>
  <si>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</si>
  <si>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</si>
  <si>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</si>
  <si>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</si>
  <si>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</si>
  <si>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</si>
  <si>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</si>
  <si>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</si>
  <si>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</si>
  <si>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</si>
  <si>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</si>
  <si>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</si>
  <si>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</si>
  <si>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</si>
  <si>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</si>
  <si>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</si>
  <si>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</si>
  <si>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</si>
  <si>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</si>
  <si>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</si>
  <si>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</si>
  <si>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</si>
  <si>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</si>
  <si>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</si>
  <si>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</si>
  <si>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</si>
  <si>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</si>
  <si>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</si>
  <si>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</si>
  <si>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</si>
  <si>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</si>
  <si>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</si>
  <si>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</si>
  <si>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</si>
  <si>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</si>
  <si>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</si>
  <si>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</si>
  <si>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</si>
  <si>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</si>
  <si>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</si>
  <si>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</si>
  <si>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</si>
  <si>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</si>
  <si>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</si>
  <si>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</si>
  <si>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</si>
  <si>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</si>
  <si>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</si>
  <si>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</si>
  <si>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</si>
  <si>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</si>
  <si>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</si>
  <si>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</si>
  <si>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</si>
  <si>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</si>
  <si>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</si>
  <si>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</si>
  <si>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</si>
  <si>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</si>
  <si>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</si>
  <si>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</si>
  <si>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</si>
  <si>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</si>
  <si>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</si>
  <si>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</si>
  <si>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</si>
  <si>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</si>
  <si>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</si>
  <si>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</si>
  <si>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</si>
  <si>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</si>
  <si>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</si>
  <si>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</si>
  <si>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</si>
  <si>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</si>
  <si>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</si>
  <si>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</si>
  <si>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</si>
  <si>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</si>
  <si>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</si>
  <si>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</si>
  <si>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</si>
  <si>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</si>
  <si>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</si>
  <si>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</si>
  <si>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</si>
  <si>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</si>
  <si>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</si>
  <si>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</si>
  <si>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</si>
  <si>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</si>
  <si>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</si>
  <si>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</si>
  <si>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</si>
  <si>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</si>
  <si>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</si>
  <si>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</si>
  <si>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</si>
  <si>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</si>
  <si>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</si>
  <si>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</si>
  <si>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</si>
  <si>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</si>
  <si>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</si>
  <si>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</si>
  <si>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</si>
  <si>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</si>
  <si>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</si>
  <si>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</si>
  <si>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</si>
  <si>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</si>
  <si>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</si>
  <si>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</si>
  <si>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</si>
  <si>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</si>
  <si>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</si>
  <si>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</si>
  <si>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</si>
  <si>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</si>
  <si>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</si>
  <si>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</si>
  <si>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</si>
  <si>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</si>
  <si>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</si>
  <si>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</si>
  <si>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</si>
  <si>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</si>
  <si>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</si>
  <si>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</si>
  <si>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</si>
  <si>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</si>
  <si>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</si>
  <si>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</si>
  <si>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</si>
  <si>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</si>
  <si>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</si>
  <si>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</si>
  <si>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</si>
  <si>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</si>
  <si>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</si>
  <si>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</si>
  <si>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</si>
  <si>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</si>
  <si>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</si>
  <si>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</si>
  <si>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</si>
  <si>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</si>
  <si>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</si>
  <si>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</si>
  <si>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</si>
  <si>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</si>
  <si>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</si>
  <si>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</si>
  <si>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</si>
  <si>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</si>
  <si>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</si>
  <si>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</si>
  <si>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</si>
  <si>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</si>
  <si>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</si>
  <si>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</si>
  <si>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</si>
  <si>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</si>
  <si>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</si>
  <si>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</si>
  <si>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</si>
  <si>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</si>
  <si>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</si>
  <si>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</si>
  <si>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Ideal-Tridon Group</t>
  </si>
  <si>
    <t>Conflict Minerals Reporting Template (CMRT) for the Clamp Divisions of the Ideal-Tridon Group</t>
  </si>
  <si>
    <t>053795241</t>
  </si>
  <si>
    <t>DUNS</t>
  </si>
  <si>
    <t>8100 Tridon Dr, Smyrna TN 37167</t>
  </si>
  <si>
    <t>Barry Nixon</t>
  </si>
  <si>
    <t>bnixon@idealtridon.com</t>
  </si>
  <si>
    <t>615-355-1194</t>
  </si>
  <si>
    <t>Senior Project Engineer</t>
  </si>
  <si>
    <t>615-355-1100 x1194</t>
  </si>
  <si>
    <t>how known - supplier feedback and material certifications</t>
  </si>
  <si>
    <t>see smelter sheet</t>
  </si>
  <si>
    <t>100%</t>
  </si>
  <si>
    <t>Ideal-Tridon Supplier Manual</t>
  </si>
  <si>
    <t>http://idealtridon.com/certifications-and-quality/</t>
  </si>
  <si>
    <t>UNKNOWN</t>
  </si>
  <si>
    <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</si>
</sst>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83" fillId="33" borderId="58" xfId="487" applyFont="1" applyFill="1" applyBorder="1" applyAlignment="1" applyProtection="1">
      <alignment horizontal="left" vertical="center" wrapText="1"/>
      <protection locked="0"/>
    </xf>
    <xf numFmtId="0" fontId="0" fillId="0" borderId="19" xfId="0"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nixon@idealtrid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dealtridon.com/certifications-and-quality/" TargetMode="External"/><Relationship Id="rId4" Type="http://schemas.openxmlformats.org/officeDocument/2006/relationships/hyperlink" Target="mailto:bnixon@idealtrid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
      <c r="A4" s="301"/>
      <c r="B4" s="30" t="s">
        <v>839</v>
      </c>
      <c r="C4" s="6"/>
      <c r="D4" s="177"/>
      <c r="E4" s="3"/>
      <c r="F4" s="6"/>
      <c r="G4" s="25"/>
    </row>
    <row r="5" spans="1:7" ht="13.2">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20.399999999999999">
      <c r="A13" s="301"/>
      <c r="B13" s="2">
        <v>1</v>
      </c>
      <c r="C13" s="27" t="s">
        <v>1078</v>
      </c>
      <c r="D13" s="28" t="s">
        <v>866</v>
      </c>
      <c r="E13" s="163" t="s">
        <v>843</v>
      </c>
      <c r="F13" s="163"/>
      <c r="G13" s="25"/>
    </row>
    <row r="14" spans="1:7" ht="30.6">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55" customHeight="1">
      <c r="A29" s="301"/>
      <c r="B29" s="314"/>
      <c r="C29" s="308"/>
      <c r="D29" s="311"/>
      <c r="E29" s="299"/>
      <c r="F29" s="165" t="s">
        <v>58</v>
      </c>
      <c r="G29" s="25"/>
    </row>
    <row r="30" spans="1:7" ht="62.5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5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12.2">
      <c r="A36" s="301"/>
      <c r="B36" s="315"/>
      <c r="C36" s="309"/>
      <c r="D36" s="312"/>
      <c r="E36" s="300"/>
      <c r="F36" s="166" t="s">
        <v>66</v>
      </c>
      <c r="G36" s="25"/>
    </row>
    <row r="37" spans="1:7" ht="102">
      <c r="A37" s="301"/>
      <c r="B37" s="141">
        <v>3.01</v>
      </c>
      <c r="C37" s="142" t="s">
        <v>67</v>
      </c>
      <c r="D37" s="28" t="s">
        <v>2234</v>
      </c>
      <c r="E37" s="167" t="s">
        <v>1316</v>
      </c>
      <c r="F37" s="168" t="s">
        <v>1420</v>
      </c>
      <c r="G37" s="25"/>
    </row>
    <row r="38" spans="1:7" ht="81.599999999999994">
      <c r="A38" s="301"/>
      <c r="B38" s="141">
        <v>3.02</v>
      </c>
      <c r="C38" s="142" t="s">
        <v>1349</v>
      </c>
      <c r="D38" s="28" t="s">
        <v>2235</v>
      </c>
      <c r="E38" s="167" t="s">
        <v>1364</v>
      </c>
      <c r="F38" s="168" t="s">
        <v>1421</v>
      </c>
      <c r="G38" s="25"/>
    </row>
    <row r="39" spans="1:7" ht="81.599999999999994">
      <c r="A39" s="301"/>
      <c r="B39" s="150">
        <v>4</v>
      </c>
      <c r="C39" s="149" t="s">
        <v>1517</v>
      </c>
      <c r="D39" s="28" t="s">
        <v>2236</v>
      </c>
      <c r="E39" s="27" t="s">
        <v>2182</v>
      </c>
      <c r="F39" s="27" t="s">
        <v>1518</v>
      </c>
      <c r="G39" s="25"/>
    </row>
    <row r="40" spans="1:7" ht="40.799999999999997">
      <c r="A40" s="301"/>
      <c r="B40" s="141">
        <v>4.01</v>
      </c>
      <c r="C40" s="149" t="s">
        <v>1517</v>
      </c>
      <c r="D40" s="28" t="s">
        <v>2238</v>
      </c>
      <c r="E40" s="27" t="s">
        <v>2194</v>
      </c>
      <c r="F40" s="27" t="s">
        <v>2198</v>
      </c>
      <c r="G40" s="25"/>
    </row>
    <row r="41" spans="1:7" ht="40.799999999999997">
      <c r="A41" s="301"/>
      <c r="B41" s="141" t="s">
        <v>2225</v>
      </c>
      <c r="C41" s="149" t="s">
        <v>1517</v>
      </c>
      <c r="D41" s="28" t="s">
        <v>2237</v>
      </c>
      <c r="E41" s="27" t="s">
        <v>2228</v>
      </c>
      <c r="F41" s="27" t="s">
        <v>2226</v>
      </c>
      <c r="G41" s="25"/>
    </row>
    <row r="42" spans="1:7" ht="40.799999999999997">
      <c r="A42" s="301"/>
      <c r="B42" s="141" t="s">
        <v>2259</v>
      </c>
      <c r="C42" s="149" t="s">
        <v>1517</v>
      </c>
      <c r="D42" s="28" t="s">
        <v>2264</v>
      </c>
      <c r="E42" s="27" t="s">
        <v>2227</v>
      </c>
      <c r="F42" s="27" t="s">
        <v>2260</v>
      </c>
      <c r="G42" s="25"/>
    </row>
    <row r="43" spans="1:7" ht="112.2">
      <c r="A43" s="301"/>
      <c r="B43" s="160">
        <v>4.0999999999999996</v>
      </c>
      <c r="C43" s="149" t="s">
        <v>2263</v>
      </c>
      <c r="D43" s="161">
        <v>42867</v>
      </c>
      <c r="E43" s="169" t="s">
        <v>2266</v>
      </c>
      <c r="F43" s="27" t="s">
        <v>2265</v>
      </c>
      <c r="G43" s="25"/>
    </row>
    <row r="44" spans="1:7" ht="71.400000000000006">
      <c r="A44" s="301"/>
      <c r="B44" s="160">
        <v>4.2</v>
      </c>
      <c r="C44" s="149" t="s">
        <v>2263</v>
      </c>
      <c r="D44" s="161">
        <v>42704</v>
      </c>
      <c r="E44" s="169" t="s">
        <v>2462</v>
      </c>
      <c r="F44" s="27" t="s">
        <v>2437</v>
      </c>
      <c r="G44" s="25"/>
    </row>
    <row r="45" spans="1:7" ht="132.6">
      <c r="A45" s="301"/>
      <c r="B45" s="202">
        <v>5</v>
      </c>
      <c r="C45" s="149" t="s">
        <v>2263</v>
      </c>
      <c r="D45" s="161">
        <v>42867</v>
      </c>
      <c r="E45" s="169" t="s">
        <v>12683</v>
      </c>
      <c r="F45" s="27" t="s">
        <v>12405</v>
      </c>
      <c r="G45" s="25"/>
    </row>
    <row r="46" spans="1:7" ht="30.6">
      <c r="A46" s="301"/>
      <c r="B46" s="160">
        <v>5.01</v>
      </c>
      <c r="C46" s="149" t="s">
        <v>2263</v>
      </c>
      <c r="D46" s="161">
        <v>42907</v>
      </c>
      <c r="E46" s="169" t="s">
        <v>15484</v>
      </c>
      <c r="F46" s="27" t="s">
        <v>12405</v>
      </c>
      <c r="G46" s="25"/>
    </row>
    <row r="47" spans="1:7" ht="61.2">
      <c r="A47" s="301"/>
      <c r="B47" s="160">
        <v>5.0999999999999996</v>
      </c>
      <c r="C47" s="149" t="s">
        <v>2263</v>
      </c>
      <c r="D47" s="161">
        <v>43070</v>
      </c>
      <c r="E47" s="169" t="s">
        <v>12893</v>
      </c>
      <c r="F47" s="27" t="s">
        <v>12894</v>
      </c>
      <c r="G47" s="25"/>
    </row>
    <row r="48" spans="1:7" ht="51">
      <c r="A48" s="301"/>
      <c r="B48" s="160">
        <v>5.1100000000000003</v>
      </c>
      <c r="C48" s="149" t="s">
        <v>13129</v>
      </c>
      <c r="D48" s="161">
        <v>43217</v>
      </c>
      <c r="E48" s="169" t="s">
        <v>13255</v>
      </c>
      <c r="F48" s="27" t="s">
        <v>13163</v>
      </c>
      <c r="G48" s="25"/>
    </row>
    <row r="49" spans="1:7" ht="51">
      <c r="A49" s="301"/>
      <c r="B49" s="160">
        <v>5.12</v>
      </c>
      <c r="C49" s="149" t="s">
        <v>13129</v>
      </c>
      <c r="D49" s="161">
        <v>43581</v>
      </c>
      <c r="E49" s="169" t="s">
        <v>13255</v>
      </c>
      <c r="F49" s="27" t="s">
        <v>13807</v>
      </c>
      <c r="G49" s="25"/>
    </row>
    <row r="50" spans="1:7" ht="71.400000000000006">
      <c r="A50" s="301"/>
      <c r="B50" s="202">
        <v>6</v>
      </c>
      <c r="C50" s="149" t="s">
        <v>13129</v>
      </c>
      <c r="D50" s="161">
        <v>43964</v>
      </c>
      <c r="E50" s="169" t="s">
        <v>14020</v>
      </c>
      <c r="F50" s="27" t="s">
        <v>13810</v>
      </c>
      <c r="G50" s="25"/>
    </row>
    <row r="51" spans="1:7" ht="40.799999999999997">
      <c r="A51" s="301"/>
      <c r="B51" s="160">
        <v>6.01</v>
      </c>
      <c r="C51" s="149" t="s">
        <v>13129</v>
      </c>
      <c r="D51" s="161">
        <v>43970</v>
      </c>
      <c r="E51" s="169" t="s">
        <v>15485</v>
      </c>
      <c r="F51" s="169" t="s">
        <v>13810</v>
      </c>
      <c r="G51" s="25"/>
    </row>
    <row r="52" spans="1:7" ht="40.799999999999997">
      <c r="A52" s="301"/>
      <c r="B52" s="160">
        <v>6.1</v>
      </c>
      <c r="C52" s="149" t="s">
        <v>13129</v>
      </c>
      <c r="D52" s="161">
        <v>44314</v>
      </c>
      <c r="E52" s="169" t="s">
        <v>15477</v>
      </c>
      <c r="F52" s="169" t="s">
        <v>15015</v>
      </c>
      <c r="G52" s="25"/>
    </row>
    <row r="53" spans="1:7" ht="40.799999999999997">
      <c r="A53" s="301"/>
      <c r="B53" s="160">
        <v>6.2</v>
      </c>
      <c r="C53" s="149" t="s">
        <v>13129</v>
      </c>
      <c r="D53" s="161">
        <v>44678</v>
      </c>
      <c r="E53" s="169" t="s">
        <v>15477</v>
      </c>
      <c r="F53" s="169" t="s">
        <v>15476</v>
      </c>
      <c r="G53" s="25"/>
    </row>
    <row r="54" spans="1:7" ht="40.799999999999997">
      <c r="A54" s="301"/>
      <c r="B54" s="160">
        <v>6.21</v>
      </c>
      <c r="C54" s="149" t="s">
        <v>13129</v>
      </c>
      <c r="D54" s="161">
        <v>44687</v>
      </c>
      <c r="E54" s="169" t="s">
        <v>15486</v>
      </c>
      <c r="F54" s="169" t="s">
        <v>15476</v>
      </c>
      <c r="G54" s="25"/>
    </row>
    <row r="55" spans="1:7" ht="40.799999999999997">
      <c r="A55" s="301"/>
      <c r="B55" s="160">
        <v>6.22</v>
      </c>
      <c r="C55" s="149" t="s">
        <v>13129</v>
      </c>
      <c r="D55" s="274">
        <v>44692</v>
      </c>
      <c r="E55" s="169" t="s">
        <v>15485</v>
      </c>
      <c r="F55" s="169" t="s">
        <v>15476</v>
      </c>
      <c r="G55" s="25"/>
    </row>
    <row r="56" spans="1:7" ht="51">
      <c r="A56" s="301"/>
      <c r="B56" s="202">
        <v>6.3</v>
      </c>
      <c r="C56" s="149" t="s">
        <v>13129</v>
      </c>
      <c r="D56" s="274">
        <v>45051</v>
      </c>
      <c r="E56" s="169" t="s">
        <v>15753</v>
      </c>
      <c r="F56" s="169" t="s">
        <v>15534</v>
      </c>
      <c r="G56" s="25"/>
    </row>
    <row r="57" spans="1:7" ht="40.799999999999997">
      <c r="A57" s="301"/>
      <c r="B57" s="160">
        <v>6.31</v>
      </c>
      <c r="C57" s="149" t="s">
        <v>13129</v>
      </c>
      <c r="D57" s="274">
        <v>45072</v>
      </c>
      <c r="E57" s="169" t="s">
        <v>15755</v>
      </c>
      <c r="F57" s="169" t="s">
        <v>15534</v>
      </c>
      <c r="G57" s="25"/>
    </row>
    <row r="58" spans="1:7" ht="44.4" customHeight="1">
      <c r="A58" s="301"/>
      <c r="B58" s="202">
        <v>6.4</v>
      </c>
      <c r="C58" s="149" t="s">
        <v>13129</v>
      </c>
      <c r="D58" s="274">
        <v>45408</v>
      </c>
      <c r="E58" s="169" t="s">
        <v>15757</v>
      </c>
      <c r="F58" s="169" t="s">
        <v>15756</v>
      </c>
      <c r="G58" s="25"/>
    </row>
    <row r="59" spans="1:7" ht="13.2" thickBot="1">
      <c r="A59" s="302"/>
      <c r="B59" s="303" t="str">
        <f ca="1">OFFSET(L!$C$1,MATCH("General"&amp;"Cpy",L!$A:$A,0)-1,SL,,)</f>
        <v>© 2024 Responsible Minerals Initiative. All rights reserved.</v>
      </c>
      <c r="C59" s="303"/>
      <c r="D59" s="303"/>
      <c r="E59" s="303"/>
      <c r="F59" s="303"/>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5A01F9E-22AA-49A6-9933-D2A56F3E44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718355-B54D-4528-B376-F5F8C553DAE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H22" sqref="H2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5"/>
      <c r="G3" s="355"/>
      <c r="H3" s="355"/>
      <c r="I3" s="152"/>
      <c r="J3" s="138" t="s">
        <v>15760</v>
      </c>
      <c r="K3" s="36"/>
      <c r="L3" s="100"/>
      <c r="P3" s="45">
        <f>MATCH($D$3,LN,0)</f>
        <v>1</v>
      </c>
    </row>
    <row r="4" spans="1:34" ht="16.2">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5" t="s">
        <v>15855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88" t="s">
        <v>492</v>
      </c>
      <c r="E9" s="389"/>
      <c r="F9" s="389"/>
      <c r="G9" s="39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58" t="str">
        <f ca="1">OFFSET(L!$C$1,MATCH("Declaration"&amp;ADDRESS(ROW(),COLUMN(),4)&amp;LEFT($D$9,1),L!$A:$A,0)-1,SL,,)</f>
        <v>Description of Scope: (*)</v>
      </c>
      <c r="C10" s="122"/>
      <c r="D10" s="352" t="s">
        <v>15856</v>
      </c>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6.2">
      <c r="A11" s="38"/>
      <c r="B11" s="359"/>
      <c r="C11" s="122"/>
      <c r="D11" s="364" t="str">
        <f ca="1">IF(D9=Q9,OFFSET(L!$C$1,MATCH("Declaration"&amp;ADDRESS(ROW(),COLUMN(),4),L!$A:$A,0)-1,SL,,),"")</f>
        <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8" t="s">
        <v>15857</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8" t="s">
        <v>15858</v>
      </c>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8" t="s">
        <v>15859</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8" t="s">
        <v>15860</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91" t="s">
        <v>15861</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8" t="s">
        <v>15862</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92" t="s">
        <v>15860</v>
      </c>
      <c r="E18" s="393"/>
      <c r="F18" s="393"/>
      <c r="G18" s="393"/>
      <c r="H18" s="393"/>
      <c r="I18" s="393"/>
      <c r="J18" s="39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8" t="s">
        <v>15863</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91" t="s">
        <v>15861</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15864</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45446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485</v>
      </c>
      <c r="E26" s="326"/>
      <c r="F26" s="12"/>
      <c r="G26" s="333" t="s">
        <v>15865</v>
      </c>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5" t="s">
        <v>485</v>
      </c>
      <c r="E28" s="326"/>
      <c r="F28" s="12"/>
      <c r="G28" s="333" t="s">
        <v>15865</v>
      </c>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5" t="s">
        <v>485</v>
      </c>
      <c r="E29" s="326"/>
      <c r="F29" s="12"/>
      <c r="G29" s="333" t="s">
        <v>15865</v>
      </c>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484</v>
      </c>
      <c r="E33" s="326"/>
      <c r="F33" s="47"/>
      <c r="G33" s="333" t="s">
        <v>15865</v>
      </c>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68"/>
      <c r="I37" s="368"/>
      <c r="J37" s="368"/>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485</v>
      </c>
      <c r="E39" s="326"/>
      <c r="F39" s="47"/>
      <c r="G39" s="333" t="s">
        <v>15865</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485</v>
      </c>
      <c r="E45" s="326"/>
      <c r="F45" s="47"/>
      <c r="G45" s="333" t="s">
        <v>15866</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2"/>
      <c r="E56" s="363"/>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2" t="s">
        <v>15867</v>
      </c>
      <c r="E57" s="363"/>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2"/>
      <c r="E58" s="363"/>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2"/>
      <c r="E59" s="363"/>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67"/>
      <c r="I61" s="367"/>
      <c r="J61" s="367"/>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67" t="str">
        <f>IF(Q75="(*)","Click here to enter smelter names","")</f>
        <v/>
      </c>
      <c r="I67" s="367"/>
      <c r="J67" s="367"/>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5" t="str">
        <f ca="1">OFFSET(L!$C$1,MATCH("Declaration"&amp;ADDRESS(ROW(),COLUMN(),4),L!$A:$A,0)-1,SL,,)</f>
        <v>Answer the Following Questions at a Company Level</v>
      </c>
      <c r="C73" s="375"/>
      <c r="D73" s="375"/>
      <c r="E73" s="375"/>
      <c r="F73" s="375"/>
      <c r="G73" s="375"/>
      <c r="H73" s="375"/>
      <c r="I73" s="375"/>
      <c r="J73" s="37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484</v>
      </c>
      <c r="E75" s="326"/>
      <c r="F75" s="57"/>
      <c r="G75" s="333" t="s">
        <v>15868</v>
      </c>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3"/>
      <c r="H76" s="373"/>
      <c r="I76" s="373"/>
      <c r="J76" s="37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95" t="s">
        <v>15869</v>
      </c>
      <c r="H77" s="337"/>
      <c r="I77" s="337"/>
      <c r="J77" s="338"/>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5" t="s">
        <v>484</v>
      </c>
      <c r="E85" s="326"/>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3"/>
      <c r="H86" s="373"/>
      <c r="I86" s="373"/>
      <c r="J86" s="37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4"/>
      <c r="H88" s="374"/>
      <c r="I88" s="374"/>
      <c r="J88" s="37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6.8" thickBot="1">
      <c r="A91" s="370" t="str">
        <f ca="1">OFFSET(L!$C$1,MATCH("General"&amp;"Cpy",L!$A:$A,0)-1,SL,,)</f>
        <v>© 2024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2463</v>
      </c>
      <c r="D100" s="281" t="str">
        <f>IF(AND(OR($D$27="Yes",$D$27=""),OR($D$33="Yes",$D$33="")),"No","")</f>
        <v>No</v>
      </c>
      <c r="E100" s="281" t="str">
        <f>IF(AND(OR($D$26="Yes",$D$26=""),OR($D$32="Yes",$D$32="")),"50% or less","")</f>
        <v/>
      </c>
      <c r="G100" s="281" t="str">
        <f>IF(OR($D$28="Yes",$D$28=""),"Yes","")</f>
        <v/>
      </c>
    </row>
    <row r="101" spans="2:7" ht="15" hidden="1">
      <c r="B101" s="236" t="s">
        <v>2464</v>
      </c>
      <c r="D101" s="281" t="str">
        <f>IF(AND(OR($D$27="Yes",$D$27=""),OR($D$33="Yes",$D$33="")),"Unknown","")</f>
        <v>Unknown</v>
      </c>
      <c r="E101" s="281" t="str">
        <f>IF(AND(OR($D$26="Yes",$D$26=""),OR($D$32="Yes",$D$32="")),"None","")</f>
        <v/>
      </c>
      <c r="G101" s="281" t="str">
        <f>IF(OR($D$28="Yes",$D$28=""),"No","")</f>
        <v/>
      </c>
    </row>
    <row r="102" spans="2:7" ht="15" hidden="1">
      <c r="B102" s="236" t="s">
        <v>2465</v>
      </c>
      <c r="D102" s="281" t="str">
        <f>IF(AND(OR($D$28="Yes",$D$28=""),OR($D$34="Yes",$D$34="")),"Yes","")</f>
        <v/>
      </c>
      <c r="E102" s="281" t="str">
        <f>IF(AND(OR($D$27="Yes",$D$27=""),OR($D$33="Yes",$D$33="")),"100%","")</f>
        <v>100%</v>
      </c>
      <c r="G102" s="281" t="str">
        <f>IF(OR($D$29="Yes",$D$29=""),"Yes","")</f>
        <v/>
      </c>
    </row>
    <row r="103" spans="2:7" ht="15" hidden="1">
      <c r="B103" s="236" t="s">
        <v>2466</v>
      </c>
      <c r="D103" s="281" t="str">
        <f>IF(AND(OR($D$28="Yes",$D$28=""),OR($D$34="Yes",$D$34="")),"No","")</f>
        <v/>
      </c>
      <c r="E103" s="281" t="str">
        <f>IF(AND(OR($D$27="Yes",$D$27=""),OR($D$33="Yes",$D$33="")),"Greater than 90%","")</f>
        <v>Greater than 90%</v>
      </c>
      <c r="G103" s="281" t="str">
        <f>IF(OR($D$29="Yes",$D$29=""),"No","")</f>
        <v/>
      </c>
    </row>
    <row r="104" spans="2:7" ht="15" hidden="1">
      <c r="B104" s="236" t="s">
        <v>487</v>
      </c>
      <c r="D104" s="281" t="str">
        <f>IF(AND(OR($D$28="Yes",$D$28=""),OR($D$34="Yes",$D$34="")),"Unknown","")</f>
        <v/>
      </c>
      <c r="E104" s="281" t="str">
        <f>IF(AND(OR($D$27="Yes",$D$27=""),OR($D$33="Yes",$D$33="")),"Greater than 75%","")</f>
        <v>Greater than 75%</v>
      </c>
    </row>
    <row r="105" spans="2:7" ht="15" hidden="1">
      <c r="B105" s="236" t="s">
        <v>14954</v>
      </c>
      <c r="D105" s="281" t="str">
        <f>IF(AND(OR($D$29="Yes",$D$29=""),OR($D$35="Yes",$D$35="")),"Yes","")</f>
        <v/>
      </c>
      <c r="E105" s="281" t="str">
        <f>IF(AND(OR($D$27="Yes",$D$27=""),OR($D$33="Yes",$D$33="")),"Greater than 50%","")</f>
        <v>Greater than 50%</v>
      </c>
    </row>
    <row r="106" spans="2:7" ht="15" hidden="1">
      <c r="B106" s="236" t="s">
        <v>12372</v>
      </c>
      <c r="D106" s="281" t="str">
        <f>IF(AND(OR($D$29="Yes",$D$29=""),OR($D$35="Yes",$D$35="")),"No","")</f>
        <v/>
      </c>
      <c r="E106" s="281" t="str">
        <f>IF(AND(OR($D$27="Yes",$D$27=""),OR($D$33="Yes",$D$33="")),"50% or less","")</f>
        <v>50% or less</v>
      </c>
    </row>
    <row r="107" spans="2:7" ht="15" hidden="1">
      <c r="B107" s="236" t="s">
        <v>485</v>
      </c>
      <c r="D107" s="281" t="str">
        <f>IF(AND(OR($D$29="Yes",$D$29=""),OR($D$35="Yes",$D$35="")),"Unknown","")</f>
        <v/>
      </c>
      <c r="E107" s="281" t="str">
        <f>IF(AND(OR($D$27="Yes",$D$27=""),OR($D$33="Yes",$D$33="")),"None","")</f>
        <v>None</v>
      </c>
    </row>
    <row r="108" spans="2:7" ht="15" hidden="1">
      <c r="B108" s="236" t="s">
        <v>13946</v>
      </c>
      <c r="E108" s="281" t="str">
        <f>IF(AND(OR($D$28="Yes",$D$28=""),OR($D$34="Yes",$D$34="")),"100%","")</f>
        <v/>
      </c>
    </row>
    <row r="109" spans="2:7" ht="15" hidden="1">
      <c r="B109" s="236" t="s">
        <v>13948</v>
      </c>
      <c r="E109" s="281" t="str">
        <f>IF(AND(OR($D$28="Yes",$D$28=""),OR($D$34="Yes",$D$34="")),"Greater than 90%","")</f>
        <v/>
      </c>
    </row>
    <row r="110" spans="2:7" ht="15" hidden="1">
      <c r="B110" s="236" t="s">
        <v>13949</v>
      </c>
      <c r="E110" s="281" t="str">
        <f>IF(AND(OR($D$28="Yes",$D$28=""),OR($D$34="Yes",$D$34="")),"Greater than 75%","")</f>
        <v/>
      </c>
    </row>
    <row r="111" spans="2:7" ht="1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0" priority="173" stopIfTrue="1">
      <formula>IF($D$22="",TRUE)</formula>
    </cfRule>
  </conditionalFormatting>
  <conditionalFormatting sqref="D32:E32">
    <cfRule type="expression" dxfId="95" priority="69" stopIfTrue="1">
      <formula>IF(AND(OR($D$26="Yes",$D$26=""),$D$32=""),1,0)</formula>
    </cfRule>
    <cfRule type="expression" dxfId="94" priority="156" stopIfTrue="1">
      <formula>$P$26=""</formula>
    </cfRule>
  </conditionalFormatting>
  <conditionalFormatting sqref="D33:E33">
    <cfRule type="expression" dxfId="93" priority="57" stopIfTrue="1">
      <formula>$P$27=""</formula>
    </cfRule>
    <cfRule type="expression" dxfId="92" priority="56" stopIfTrue="1">
      <formula>IF(AND(OR($D$27="Yes",$D$27=""),$D$33=""),1,0)</formula>
    </cfRule>
  </conditionalFormatting>
  <conditionalFormatting sqref="D34:E34">
    <cfRule type="expression" dxfId="91" priority="15" stopIfTrue="1">
      <formula>IF(AND(OR($D$28="Yes",$D$28=""),$D$34=""),1,0)</formula>
    </cfRule>
    <cfRule type="expression" dxfId="90" priority="16" stopIfTrue="1">
      <formula>$P$28=""</formula>
    </cfRule>
  </conditionalFormatting>
  <conditionalFormatting sqref="D35:E35">
    <cfRule type="expression" dxfId="89" priority="53" stopIfTrue="1">
      <formula>IF(AND(OR($D$29="Yes",$D$29=""),$D$35=""),1,0)</formula>
    </cfRule>
    <cfRule type="expression" dxfId="88" priority="177" stopIfTrue="1">
      <formula>$P$29=""</formula>
    </cfRule>
  </conditionalFormatting>
  <conditionalFormatting sqref="D38:E38 D44:E44 D50:E50 D56:E56 D62:E62 D68:E68">
    <cfRule type="expression" dxfId="87" priority="32" stopIfTrue="1">
      <formula>$P$26=""</formula>
    </cfRule>
    <cfRule type="expression" dxfId="86" priority="33" stopIfTrue="1">
      <formula>$P$32=""</formula>
    </cfRule>
  </conditionalFormatting>
  <conditionalFormatting sqref="D38:E38">
    <cfRule type="expression" dxfId="85" priority="68" stopIfTrue="1">
      <formula>IF(AND(OR($D$26="Yes",$D$26=""),OR($D$32="Yes",$D$32=""),D38=""),1,0)</formula>
    </cfRule>
  </conditionalFormatting>
  <conditionalFormatting sqref="D39:E39 D45:E45 D51:E51 D57:E57 D63:E63 D69:E69">
    <cfRule type="expression" dxfId="84" priority="26" stopIfTrue="1">
      <formula>$P$33=""</formula>
    </cfRule>
    <cfRule type="expression" dxfId="83" priority="27" stopIfTrue="1">
      <formula>$P$39=""</formula>
    </cfRule>
  </conditionalFormatting>
  <conditionalFormatting sqref="D39:E39">
    <cfRule type="expression" dxfId="82" priority="64" stopIfTrue="1">
      <formula>IF(AND(OR($D$27="Yes",$D$27=""),OR($D$33="Yes",$D$33=""),D39=""),1,0)</formula>
    </cfRule>
  </conditionalFormatting>
  <conditionalFormatting sqref="D40:E40 D46:E46 D52:E52 D58:E58 D64:E64 D70:E70">
    <cfRule type="expression" dxfId="81" priority="21" stopIfTrue="1">
      <formula>$P$28=""</formula>
    </cfRule>
    <cfRule type="expression" dxfId="80" priority="22" stopIfTrue="1">
      <formula>$P$34=""</formula>
    </cfRule>
  </conditionalFormatting>
  <conditionalFormatting sqref="D40:E40">
    <cfRule type="expression" dxfId="79" priority="63" stopIfTrue="1">
      <formula>IF(AND(OR($D$28="Yes",$D$28=""),OR($D$34="Yes",$D$34=""),D40=""),1,0)</formula>
    </cfRule>
  </conditionalFormatting>
  <conditionalFormatting sqref="D41:E41 D47:E47 D53:E53 D59:E59 D65:E65 D71:E71">
    <cfRule type="expression" dxfId="78" priority="17" stopIfTrue="1">
      <formula>$P$29=""</formula>
    </cfRule>
    <cfRule type="expression" dxfId="77" priority="18" stopIfTrue="1">
      <formula>$P$35=""</formula>
    </cfRule>
  </conditionalFormatting>
  <conditionalFormatting sqref="D41:E41">
    <cfRule type="expression" dxfId="76" priority="179" stopIfTrue="1">
      <formula>IF(AND(OR($D$29="Yes",$D$29=""),OR($D$35="Yes",$D$35=""),D41=""),1,0)</formula>
    </cfRule>
  </conditionalFormatting>
  <conditionalFormatting sqref="D44:E44">
    <cfRule type="expression" dxfId="75" priority="67" stopIfTrue="1">
      <formula>IF(AND(OR($D$26="Yes",$D$26=""),OR($D$32="Yes",$D$32=""),D44=""),1,0)</formula>
    </cfRule>
  </conditionalFormatting>
  <conditionalFormatting sqref="D45:E45">
    <cfRule type="expression" dxfId="74" priority="29" stopIfTrue="1">
      <formula>IF(AND(OR($D$27="Yes",$D$27=""),OR($D$33="Yes",$D$33=""),D45=""),1,0)</formula>
    </cfRule>
  </conditionalFormatting>
  <conditionalFormatting sqref="D46:E46">
    <cfRule type="expression" dxfId="73" priority="54" stopIfTrue="1">
      <formula>IF(AND(OR($D$28="Yes",$D$28=""),OR($D$34="Yes",$D$34=""),D46=""),1,0)</formula>
    </cfRule>
  </conditionalFormatting>
  <conditionalFormatting sqref="D47:E47">
    <cfRule type="expression" dxfId="72" priority="62" stopIfTrue="1">
      <formula>IF(AND(OR($D$29="Yes",$D$29=""),OR($D$35="Yes",$D$35=""),D47=""),1,0)</formula>
    </cfRule>
  </conditionalFormatting>
  <conditionalFormatting sqref="D50:E50">
    <cfRule type="expression" dxfId="71" priority="35" stopIfTrue="1">
      <formula>IF(AND(OR($D$26="Yes",$D$26=""),OR($D$32="Yes",$D$32=""),D50=""),1,0)</formula>
    </cfRule>
  </conditionalFormatting>
  <conditionalFormatting sqref="D51:E51">
    <cfRule type="expression" dxfId="70" priority="174" stopIfTrue="1">
      <formula>IF(AND(OR($D$27="Yes",$D$27=""),OR($D$33="Yes",$D$33=""),D51=""),1,0)</formula>
    </cfRule>
  </conditionalFormatting>
  <conditionalFormatting sqref="D52:E52">
    <cfRule type="expression" dxfId="69" priority="25" stopIfTrue="1">
      <formula>IF(AND(OR($D$28="Yes",$D$28=""),OR($D$34="Yes",$D$34=""),D52=""),1,0)</formula>
    </cfRule>
  </conditionalFormatting>
  <conditionalFormatting sqref="D53:E53">
    <cfRule type="expression" dxfId="68" priority="48" stopIfTrue="1">
      <formula>IF(AND(OR($D$29="Yes",$D$29=""),OR($D$35="Yes",$D$35=""),D53=""),1,0)</formula>
    </cfRule>
  </conditionalFormatting>
  <conditionalFormatting sqref="D56:E56">
    <cfRule type="expression" dxfId="67" priority="43" stopIfTrue="1">
      <formula>IF(AND(OR($D$26="Yes",$D$26=""),OR($D$32="Yes",$D$32=""),D56=""),1,0)</formula>
    </cfRule>
  </conditionalFormatting>
  <conditionalFormatting sqref="D57:E57">
    <cfRule type="expression" dxfId="66" priority="31" stopIfTrue="1">
      <formula>IF(AND(OR($D$27="Yes",$D$27=""),OR($D$33="Yes",$D$33=""),D57=""),1,0)</formula>
    </cfRule>
  </conditionalFormatting>
  <conditionalFormatting sqref="D58:E58">
    <cfRule type="expression" dxfId="65" priority="24" stopIfTrue="1">
      <formula>IF(AND(OR($D$28="Yes",$D$28=""),OR($D$34="Yes",$D$34=""),D58=""),1,0)</formula>
    </cfRule>
  </conditionalFormatting>
  <conditionalFormatting sqref="D59:E59">
    <cfRule type="expression" dxfId="64" priority="20" stopIfTrue="1">
      <formula>IF(AND(OR($D$29="Yes",$D$29=""),OR($D$35="Yes",$D$35=""),D59=""),1,0)</formula>
    </cfRule>
  </conditionalFormatting>
  <conditionalFormatting sqref="D62:E62">
    <cfRule type="expression" dxfId="63" priority="42" stopIfTrue="1">
      <formula>IF(AND(OR($D$26="Yes",$D$26=""),OR($D$32="Yes",$D$32=""),D62=""),1,0)</formula>
    </cfRule>
  </conditionalFormatting>
  <conditionalFormatting sqref="D63:E63">
    <cfRule type="expression" dxfId="62" priority="28" stopIfTrue="1">
      <formula>IF(AND(OR($D$27="Yes",$D$27=""),OR($D$33="Yes",$D$33=""),D63=""),1,0)</formula>
    </cfRule>
  </conditionalFormatting>
  <conditionalFormatting sqref="D64:E64">
    <cfRule type="expression" dxfId="61" priority="23" stopIfTrue="1">
      <formula>IF(AND(OR($D$28="Yes",$D$28=""),OR($D$34="Yes",$D$34=""),D64=""),1,0)</formula>
    </cfRule>
  </conditionalFormatting>
  <conditionalFormatting sqref="D65:E65">
    <cfRule type="expression" dxfId="60" priority="19" stopIfTrue="1">
      <formula>IF(AND(OR($D$29="Yes",$D$29=""),OR($D$35="Yes",$D$35=""),D65=""),1,0)</formula>
    </cfRule>
  </conditionalFormatting>
  <conditionalFormatting sqref="D68:E68">
    <cfRule type="expression" dxfId="59" priority="34" stopIfTrue="1">
      <formula>IF(AND(OR($D$26="Yes",$D$26=""),OR($D$32="Yes",$D$32=""),D68=""),1,0)</formula>
    </cfRule>
  </conditionalFormatting>
  <conditionalFormatting sqref="D69:E69">
    <cfRule type="expression" dxfId="58" priority="30" stopIfTrue="1">
      <formula>IF(AND(OR($D$27="Yes",$D$27=""),OR($D$33="Yes",$D$33=""),D69=""),1,0)</formula>
    </cfRule>
  </conditionalFormatting>
  <conditionalFormatting sqref="D70:E70">
    <cfRule type="expression" dxfId="57" priority="176" stopIfTrue="1">
      <formula>IF(AND(OR($D$28="Yes",$D$28=""),OR($D$34="Yes",$D$34=""),D70=""),1,0)</formula>
    </cfRule>
  </conditionalFormatting>
  <conditionalFormatting sqref="D71:E71">
    <cfRule type="expression" dxfId="56" priority="178" stopIfTrue="1">
      <formula>IF(AND(OR($D$29="Yes",$D$29=""),OR($D$35="Yes",$D$35=""),D71=""),1,0)</formula>
    </cfRule>
  </conditionalFormatting>
  <conditionalFormatting sqref="D75:E75 D83 D89:E89 D77:E77 D79:E79 D81:E81 D85:E85 D87:E87">
    <cfRule type="expression" dxfId="55" priority="99" stopIfTrue="1">
      <formula>AND(OR($D$26="No",AND($D$26="Yes",$D$32="No")),OR($D$27="No",AND($D$27="Yes",$D$33="No")),OR($D$28="No",AND($D$28="Yes",$D$34="No")),OR($D$29="No",AND($D$29="Yes",$D$35="No")))</formula>
    </cfRule>
    <cfRule type="expression" dxfId="54" priority="100" stopIfTrue="1">
      <formula>IF(D75="",TRUE)</formula>
    </cfRule>
  </conditionalFormatting>
  <conditionalFormatting sqref="G85:J85">
    <cfRule type="expression" dxfId="43" priority="61" stopIfTrue="1">
      <formula>IF(AND($D$85="Yes, using other format (describe)",$G$85=""),TRUE)</formula>
    </cfRule>
  </conditionalFormatting>
  <conditionalFormatting sqref="D8:J8">
    <cfRule type="expression" dxfId="18" priority="14" stopIfTrue="1">
      <formula>IF($D$8="",TRUE)</formula>
    </cfRule>
  </conditionalFormatting>
  <conditionalFormatting sqref="D9:G9">
    <cfRule type="expression" dxfId="17" priority="13" stopIfTrue="1">
      <formula>IF($D$9="",TRUE)</formula>
    </cfRule>
  </conditionalFormatting>
  <conditionalFormatting sqref="D10:J10">
    <cfRule type="expression" dxfId="16" priority="11" stopIfTrue="1">
      <formula>IF($D$9=$Q$9,TRUE)</formula>
    </cfRule>
    <cfRule type="expression" dxfId="15" priority="12" stopIfTrue="1">
      <formula>IF(AND($D$10="",$D$9=$R$9),TRUE)</formula>
    </cfRule>
  </conditionalFormatting>
  <conditionalFormatting sqref="D15:J15">
    <cfRule type="expression" dxfId="14" priority="9" stopIfTrue="1">
      <formula>IF($D$15="",TRUE)</formula>
    </cfRule>
  </conditionalFormatting>
  <conditionalFormatting sqref="D16:J16">
    <cfRule type="expression" dxfId="13" priority="10" stopIfTrue="1">
      <formula>IF($D$16="",TRUE)</formula>
    </cfRule>
  </conditionalFormatting>
  <conditionalFormatting sqref="D17:J17">
    <cfRule type="expression" dxfId="12" priority="8" stopIfTrue="1">
      <formula>IF($D$17="",TRUE)</formula>
    </cfRule>
  </conditionalFormatting>
  <conditionalFormatting sqref="D20:J20">
    <cfRule type="expression" dxfId="11" priority="6" stopIfTrue="1">
      <formula>IF($D$20="",TRUE)</formula>
    </cfRule>
  </conditionalFormatting>
  <conditionalFormatting sqref="D18:J18">
    <cfRule type="expression" dxfId="10" priority="7" stopIfTrue="1">
      <formula>IF($D$18="",TRUE)</formula>
    </cfRule>
  </conditionalFormatting>
  <conditionalFormatting sqref="D26:E26">
    <cfRule type="expression" dxfId="9" priority="2" stopIfTrue="1">
      <formula>IF($D$26="",TRUE)</formula>
    </cfRule>
  </conditionalFormatting>
  <conditionalFormatting sqref="D27:E27">
    <cfRule type="expression" dxfId="8" priority="3" stopIfTrue="1">
      <formula>IF($D$27="",TRUE)</formula>
    </cfRule>
  </conditionalFormatting>
  <conditionalFormatting sqref="D28:E28">
    <cfRule type="expression" dxfId="7" priority="4" stopIfTrue="1">
      <formula>IF($D$28="",TRUE)</formula>
    </cfRule>
  </conditionalFormatting>
  <conditionalFormatting sqref="D29:E29">
    <cfRule type="expression" dxfId="6" priority="5" stopIfTrue="1">
      <formula>IF($D$29="",TRUE)</formula>
    </cfRule>
  </conditionalFormatting>
  <conditionalFormatting sqref="G77:J77">
    <cfRule type="expression" dxfId="5"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0642E26-F155-468A-9A4E-2BEE17D40F90}"/>
    <hyperlink ref="D20" r:id="rId4" xr:uid="{8066F0FE-E865-4793-95EF-5AE61B2871CC}"/>
    <hyperlink ref="G77" r:id="rId5" xr:uid="{D2270872-BF27-43F5-B227-7A7D418218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40" zoomScaleNormal="40" zoomScalePageLayoutView="55" workbookViewId="0">
      <selection activeCell="N5" sqref="N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76" t="str">
        <f ca="1">OFFSET(L!$C$1,MATCH("Smelter List"&amp;ADDRESS(ROW(),COLUMN(),4),L!$A:$A,0)-1,SL,,)</f>
        <v>Link to "RMAP Conformant Smelter List"</v>
      </c>
      <c r="K2" s="377"/>
      <c r="L2" s="377"/>
      <c r="M2" s="377"/>
      <c r="N2" s="377"/>
      <c r="O2" s="377"/>
      <c r="P2" s="195"/>
      <c r="Q2" s="196"/>
      <c r="R2" s="197"/>
      <c r="S2" s="197"/>
      <c r="T2" s="197"/>
      <c r="AH2" s="145" t="s">
        <v>484</v>
      </c>
    </row>
    <row r="3" spans="1:34" s="221" customFormat="1" ht="173.4" customHeight="1">
      <c r="A3" s="171"/>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2024 Responsible Minerals Initiative. All rights reserved.</v>
      </c>
      <c r="H3" s="379"/>
      <c r="I3" s="38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50.4">
      <c r="A5" s="182" t="s">
        <v>767</v>
      </c>
      <c r="B5" s="182" t="s">
        <v>1120</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396" t="s">
        <v>15870</v>
      </c>
      <c r="O5" s="396" t="s">
        <v>15870</v>
      </c>
      <c r="P5" s="396" t="s">
        <v>15870</v>
      </c>
      <c r="Q5" s="225" t="s">
        <v>15871</v>
      </c>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 ca="1">IF(C5="",NA(),IF(OR(C5="Smelter not listed",C5="Smelter not yet identified"),MATCH($B5&amp;$D5,'Smelter Look-up'!$J:$J,0),MATCH($B5&amp;$C5,'Smelter Look-up'!$J:$J,0)))</f>
        <v>482</v>
      </c>
      <c r="X5" s="227">
        <f t="shared" ref="X5" ca="1" si="0">IF(AND(C5="Smelter not listed",OR(LEN(D5)=0,LEN(E5)=0)),1,0)</f>
        <v>0</v>
      </c>
      <c r="AB5" s="228" t="str">
        <f t="shared" ref="AB5" ca="1" si="1">B5&amp;C5</f>
        <v>TinMineracao Taboca S.A.</v>
      </c>
    </row>
    <row r="6" spans="1:34" s="227" customFormat="1" ht="88.2">
      <c r="A6" s="182" t="s">
        <v>766</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396" t="s">
        <v>15870</v>
      </c>
      <c r="O6" s="396" t="s">
        <v>15870</v>
      </c>
      <c r="P6" s="396" t="s">
        <v>15870</v>
      </c>
      <c r="Q6" s="225" t="s">
        <v>15871</v>
      </c>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474</v>
      </c>
      <c r="X6" s="227">
        <f t="shared" ref="X6:X37" ca="1" si="3">IF(AND(C6="Smelter not listed",OR(LEN(D6)=0,LEN(E6)=0)),1,0)</f>
        <v>0</v>
      </c>
      <c r="AB6" s="228" t="str">
        <f t="shared" ref="AB6:AB37" ca="1" si="4">B6&amp;C6</f>
        <v>TinMalaysia Smelting Corporation (MSC)</v>
      </c>
    </row>
    <row r="7" spans="1:34" s="227" customFormat="1" ht="25.2">
      <c r="A7" s="182" t="s">
        <v>779</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396" t="s">
        <v>15870</v>
      </c>
      <c r="O7" s="396" t="s">
        <v>15870</v>
      </c>
      <c r="P7" s="396" t="s">
        <v>15870</v>
      </c>
      <c r="Q7" s="225" t="s">
        <v>15871</v>
      </c>
      <c r="R7" s="182" t="str">
        <f ca="1">IF(ISERROR($V7),"",OFFSET('Smelter Look-up'!$C$4,$V7-4,0)&amp;"")</f>
        <v>Thaisarco</v>
      </c>
      <c r="S7" s="181" t="str">
        <f t="shared" ca="1" si="2"/>
        <v>TH</v>
      </c>
      <c r="T7" s="181" t="str">
        <f ca="1">IF(B7="","",IF(ISERROR(MATCH($J7,SorP!$B$1:$B$6226,0)),"",INDIRECT("'SorP'!$A$"&amp;MATCH($S7&amp;$J7,SorP!C:C,0))))</f>
        <v>TH-83</v>
      </c>
      <c r="U7" s="201"/>
      <c r="V7" s="226">
        <f ca="1">IF(C7="",NA(),IF(OR(C7="Smelter not listed",C7="Smelter not yet identified"),MATCH($B7&amp;$D7,'Smelter Look-up'!$J:$J,0),MATCH($B7&amp;$C7,'Smelter Look-up'!$J:$J,0)))</f>
        <v>547</v>
      </c>
      <c r="X7" s="227">
        <f t="shared" ca="1" si="3"/>
        <v>0</v>
      </c>
      <c r="AB7" s="228" t="str">
        <f t="shared" ca="1" si="4"/>
        <v>TinThaisarco</v>
      </c>
    </row>
    <row r="8" spans="1:34" s="227" customFormat="1" ht="50.4">
      <c r="A8" s="182" t="s">
        <v>794</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396" t="s">
        <v>15870</v>
      </c>
      <c r="O8" s="396" t="s">
        <v>15870</v>
      </c>
      <c r="P8" s="396" t="s">
        <v>15870</v>
      </c>
      <c r="Q8" s="225" t="s">
        <v>15871</v>
      </c>
      <c r="R8" s="182" t="str">
        <f ca="1">IF(ISERROR($V8),"",OFFSET('Smelter Look-up'!$C$4,$V8-4,0)&amp;"")</f>
        <v>PT Timah Tbk Kundur</v>
      </c>
      <c r="S8" s="181" t="str">
        <f t="shared" ca="1" si="2"/>
        <v>ID</v>
      </c>
      <c r="T8" s="181" t="str">
        <f ca="1">IF(B8="","",IF(ISERROR(MATCH($J8,SorP!$B$1:$B$6226,0)),"",INDIRECT("'SorP'!$A$"&amp;MATCH($S8&amp;$J8,SorP!C:C,0))))</f>
        <v>ID-RI</v>
      </c>
      <c r="U8" s="201"/>
      <c r="V8" s="226">
        <f ca="1">IF(C8="",NA(),IF(OR(C8="Smelter not listed",C8="Smelter not yet identified"),MATCH($B8&amp;$D8,'Smelter Look-up'!$J:$J,0),MATCH($B8&amp;$C8,'Smelter Look-up'!$J:$J,0)))</f>
        <v>532</v>
      </c>
      <c r="X8" s="227">
        <f t="shared" ca="1" si="3"/>
        <v>0</v>
      </c>
      <c r="AB8" s="228" t="str">
        <f t="shared" ca="1" si="4"/>
        <v>TinPT Timah Tbk Kundur</v>
      </c>
    </row>
    <row r="9" spans="1:34" s="227" customFormat="1" ht="50.4">
      <c r="A9" s="182" t="s">
        <v>776</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396" t="s">
        <v>15870</v>
      </c>
      <c r="O9" s="396" t="s">
        <v>15870</v>
      </c>
      <c r="P9" s="396" t="s">
        <v>15870</v>
      </c>
      <c r="Q9" s="225" t="s">
        <v>15871</v>
      </c>
      <c r="R9" s="182" t="str">
        <f ca="1">IF(ISERROR($V9),"",OFFSET('Smelter Look-up'!$C$4,$V9-4,0)&amp;"")</f>
        <v>PT Timah Tbk Mentok</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533</v>
      </c>
      <c r="X9" s="227">
        <f t="shared" ca="1" si="3"/>
        <v>0</v>
      </c>
      <c r="AB9" s="228" t="str">
        <f t="shared" ca="1" si="4"/>
        <v>TinPT Timah Tbk Mentok</v>
      </c>
    </row>
    <row r="10" spans="1:34" s="227" customFormat="1" ht="37.799999999999997">
      <c r="A10" s="182" t="s">
        <v>1801</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396" t="s">
        <v>15870</v>
      </c>
      <c r="O10" s="396" t="s">
        <v>15870</v>
      </c>
      <c r="P10" s="396" t="s">
        <v>15870</v>
      </c>
      <c r="Q10" s="225" t="s">
        <v>15871</v>
      </c>
      <c r="R10" s="182" t="str">
        <f ca="1">IF(ISERROR($V10),"",OFFSET('Smelter Look-up'!$C$4,$V10-4,0)&amp;"")</f>
        <v>Aurubis Beerse</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405</v>
      </c>
      <c r="X10" s="227">
        <f t="shared" ca="1" si="3"/>
        <v>0</v>
      </c>
      <c r="AB10" s="228" t="str">
        <f t="shared" ca="1" si="4"/>
        <v>TinAurubis Beerse</v>
      </c>
    </row>
    <row r="11" spans="1:34" s="227" customFormat="1" ht="25.2">
      <c r="A11" s="182"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396" t="s">
        <v>15870</v>
      </c>
      <c r="O11" s="396" t="s">
        <v>15870</v>
      </c>
      <c r="P11" s="396" t="s">
        <v>15870</v>
      </c>
      <c r="Q11" s="225" t="s">
        <v>15871</v>
      </c>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50.4">
      <c r="A12" s="182" t="s">
        <v>13161</v>
      </c>
      <c r="B12" s="182" t="str">
        <f ca="1">IF(LEN(A12)=0,"",INDEX('Smelter Look-up'!$A:$A,MATCH($A12,'Smelter Look-up'!$E:$E,0)))</f>
        <v>Tin</v>
      </c>
      <c r="C12" s="186" t="str">
        <f ca="1">IF(LEN(A12)=0,"",INDEX('Smelter Look-up'!$C:$C,MATCH($A12,'Smelter Look-up'!$E:$E,0)))</f>
        <v>Tin Technology &amp; Refining</v>
      </c>
      <c r="D12" s="230"/>
      <c r="E12" s="182" t="str">
        <f ca="1">IF(ISERROR($V12),"",OFFSET('Smelter Look-up'!$D$4,$V12-4,0)&amp;"")</f>
        <v>UNITED STATES OF AMERICA</v>
      </c>
      <c r="F12" s="182" t="str">
        <f ca="1">IF(ISERROR($V12),"",OFFSET('Smelter Look-up'!$E$4,$V12-4,0))</f>
        <v>CID003325</v>
      </c>
      <c r="G12" s="182" t="str">
        <f ca="1">IF(C12=$X$4,IF(ISERROR($V12),"Enter smelter details","RMI"),IF(ISERROR($V12),"",OFFSET('Smelter Look-up'!$F$4,$V12-4,0)))</f>
        <v>RMI</v>
      </c>
      <c r="H12" s="183">
        <f ca="1">IF(ISERROR($V12),"",OFFSET('Smelter Look-up'!$G$4,$V12-4,0))</f>
        <v>0</v>
      </c>
      <c r="I12" s="184" t="str">
        <f ca="1">IF(ISERROR($V12),"",OFFSET('Smelter Look-up'!$H$4,$V12-4,0))</f>
        <v>West Chester</v>
      </c>
      <c r="J12" s="184" t="str">
        <f ca="1">IF(ISERROR($V12),"",OFFSET('Smelter Look-up'!$I$4,$V12-4,0))</f>
        <v>Pennsylvania</v>
      </c>
      <c r="K12" s="224"/>
      <c r="L12" s="224"/>
      <c r="M12" s="224"/>
      <c r="N12" s="396" t="s">
        <v>15870</v>
      </c>
      <c r="O12" s="396" t="s">
        <v>15870</v>
      </c>
      <c r="P12" s="396" t="s">
        <v>15870</v>
      </c>
      <c r="Q12" s="225" t="s">
        <v>15871</v>
      </c>
      <c r="R12" s="182" t="str">
        <f ca="1">IF(ISERROR($V12),"",OFFSET('Smelter Look-up'!$C$4,$V12-4,0)&amp;"")</f>
        <v>Tin Technology &amp; Refining</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551</v>
      </c>
      <c r="X12" s="227">
        <f t="shared" ca="1" si="3"/>
        <v>0</v>
      </c>
      <c r="AB12" s="228" t="str">
        <f t="shared" ca="1" si="4"/>
        <v>TinTin Technology &amp; Refining</v>
      </c>
    </row>
    <row r="13" spans="1:34" s="227" customFormat="1" ht="50.4">
      <c r="A13" s="182" t="s">
        <v>775</v>
      </c>
      <c r="B13" s="182" t="str">
        <f ca="1">IF(LEN(A13)=0,"",INDEX('Smelter Look-up'!$A:$A,MATCH($A13,'Smelter Look-up'!$E:$E,0)))</f>
        <v>Tin</v>
      </c>
      <c r="C13" s="186" t="str">
        <f ca="1">IF(LEN(A13)=0,"",INDEX('Smelter Look-up'!$C:$C,MATCH($A13,'Smelter Look-up'!$E:$E,0)))</f>
        <v>PT Refined Bangka Tin</v>
      </c>
      <c r="D13" s="230"/>
      <c r="E13" s="182" t="str">
        <f ca="1">IF(ISERROR($V13),"",OFFSET('Smelter Look-up'!$D$4,$V13-4,0)&amp;"")</f>
        <v>INDONESIA</v>
      </c>
      <c r="F13" s="182" t="str">
        <f ca="1">IF(ISERROR($V13),"",OFFSET('Smelter Look-up'!$E$4,$V13-4,0))</f>
        <v>CID001460</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396" t="s">
        <v>15870</v>
      </c>
      <c r="O13" s="396" t="s">
        <v>15870</v>
      </c>
      <c r="P13" s="396" t="s">
        <v>15870</v>
      </c>
      <c r="Q13" s="225" t="s">
        <v>15871</v>
      </c>
      <c r="R13" s="182" t="str">
        <f ca="1">IF(ISERROR($V13),"",OFFSET('Smelter Look-up'!$C$4,$V13-4,0)&amp;"")</f>
        <v>PT Refined Bangka Tin</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526</v>
      </c>
      <c r="X13" s="227">
        <f t="shared" ca="1" si="3"/>
        <v>0</v>
      </c>
      <c r="AB13" s="228" t="str">
        <f t="shared" ca="1" si="4"/>
        <v>TinPT Refined Bangka Tin</v>
      </c>
    </row>
    <row r="14" spans="1:34" s="227" customFormat="1" ht="37.799999999999997">
      <c r="A14" s="182" t="s">
        <v>759</v>
      </c>
      <c r="B14" s="182" t="str">
        <f ca="1">IF(LEN(A14)=0,"",INDEX('Smelter Look-up'!$A:$A,MATCH($A14,'Smelter Look-up'!$E:$E,0)))</f>
        <v>Tin</v>
      </c>
      <c r="C14" s="186" t="str">
        <f ca="1">IF(LEN(A14)=0,"",INDEX('Smelter Look-up'!$C:$C,MATCH($A14,'Smelter Look-up'!$E:$E,0)))</f>
        <v>EM Vinto</v>
      </c>
      <c r="D14" s="230"/>
      <c r="E14" s="182" t="str">
        <f ca="1">IF(ISERROR($V14),"",OFFSET('Smelter Look-up'!$D$4,$V14-4,0)&amp;"")</f>
        <v>BOLIVIA (PLURINATIONAL STATE OF)</v>
      </c>
      <c r="F14" s="182" t="str">
        <f ca="1">IF(ISERROR($V14),"",OFFSET('Smelter Look-up'!$E$4,$V14-4,0))</f>
        <v>CID000438</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396" t="s">
        <v>15870</v>
      </c>
      <c r="O14" s="396" t="s">
        <v>15870</v>
      </c>
      <c r="P14" s="396" t="s">
        <v>15870</v>
      </c>
      <c r="Q14" s="225" t="s">
        <v>15871</v>
      </c>
      <c r="R14" s="182" t="str">
        <f ca="1">IF(ISERROR($V14),"",OFFSET('Smelter Look-up'!$C$4,$V14-4,0)&amp;"")</f>
        <v>EM Vinto</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433</v>
      </c>
      <c r="X14" s="227">
        <f t="shared" ca="1" si="3"/>
        <v>0</v>
      </c>
      <c r="AB14" s="228" t="str">
        <f t="shared" ca="1" si="4"/>
        <v>TinEM Vinto</v>
      </c>
    </row>
    <row r="15" spans="1:34" s="227" customFormat="1" ht="63">
      <c r="A15" s="182" t="s">
        <v>15063</v>
      </c>
      <c r="B15" s="182" t="str">
        <f ca="1">IF(LEN(A15)=0,"",INDEX('Smelter Look-up'!$A:$A,MATCH($A15,'Smelter Look-up'!$E:$E,0)))</f>
        <v>Tin</v>
      </c>
      <c r="C15" s="186" t="str">
        <f ca="1">IF(LEN(A15)=0,"",INDEX('Smelter Look-up'!$C:$C,MATCH($A15,'Smelter Look-up'!$E:$E,0)))</f>
        <v>PT Aries Kencana Sejahtera</v>
      </c>
      <c r="D15" s="230"/>
      <c r="E15" s="182" t="str">
        <f ca="1">IF(ISERROR($V15),"",OFFSET('Smelter Look-up'!$D$4,$V15-4,0)&amp;"")</f>
        <v>INDONESIA</v>
      </c>
      <c r="F15" s="182" t="str">
        <f ca="1">IF(ISERROR($V15),"",OFFSET('Smelter Look-up'!$E$4,$V15-4,0))</f>
        <v>CID000309</v>
      </c>
      <c r="G15" s="182" t="str">
        <f ca="1">IF(C15=$X$4,IF(ISERROR($V15),"Enter smelter details","RMI"),IF(ISERROR($V15),"",OFFSET('Smelter Look-up'!$F$4,$V15-4,0)))</f>
        <v>RMI</v>
      </c>
      <c r="H15" s="183">
        <f ca="1">IF(ISERROR($V15),"",OFFSET('Smelter Look-up'!$G$4,$V15-4,0))</f>
        <v>0</v>
      </c>
      <c r="I15" s="184" t="str">
        <f ca="1">IF(ISERROR($V15),"",OFFSET('Smelter Look-up'!$H$4,$V15-4,0))</f>
        <v>Pemali</v>
      </c>
      <c r="J15" s="184" t="str">
        <f ca="1">IF(ISERROR($V15),"",OFFSET('Smelter Look-up'!$I$4,$V15-4,0))</f>
        <v>Kepulauan Bangka Belitung</v>
      </c>
      <c r="K15" s="224"/>
      <c r="L15" s="224"/>
      <c r="M15" s="224"/>
      <c r="N15" s="396" t="s">
        <v>15870</v>
      </c>
      <c r="O15" s="396" t="s">
        <v>15870</v>
      </c>
      <c r="P15" s="396" t="s">
        <v>15870</v>
      </c>
      <c r="Q15" s="225" t="s">
        <v>15871</v>
      </c>
      <c r="R15" s="182" t="str">
        <f ca="1">IF(ISERROR($V15),"",OFFSET('Smelter Look-up'!$C$4,$V15-4,0)&amp;"")</f>
        <v>PT Aries Kencana Sejahtera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503</v>
      </c>
      <c r="X15" s="227">
        <f t="shared" ca="1" si="3"/>
        <v>0</v>
      </c>
      <c r="AB15" s="228" t="str">
        <f t="shared" ca="1" si="4"/>
        <v>TinPT Aries Kencana Sejahtera</v>
      </c>
    </row>
    <row r="16" spans="1:34" s="227" customFormat="1" ht="50.4">
      <c r="A16" s="182" t="s">
        <v>15088</v>
      </c>
      <c r="B16" s="182" t="str">
        <f ca="1">IF(LEN(A16)=0,"",INDEX('Smelter Look-up'!$A:$A,MATCH($A16,'Smelter Look-up'!$E:$E,0)))</f>
        <v>Tin</v>
      </c>
      <c r="C16" s="186" t="str">
        <f ca="1">IF(LEN(A16)=0,"",INDEX('Smelter Look-up'!$C:$C,MATCH($A16,'Smelter Look-up'!$E:$E,0)))</f>
        <v>PT Tinindo Inter Nusa</v>
      </c>
      <c r="D16" s="230"/>
      <c r="E16" s="182" t="str">
        <f ca="1">IF(ISERROR($V16),"",OFFSET('Smelter Look-up'!$D$4,$V16-4,0)&amp;"")</f>
        <v>INDONESIA</v>
      </c>
      <c r="F16" s="182" t="str">
        <f ca="1">IF(ISERROR($V16),"",OFFSET('Smelter Look-up'!$E$4,$V16-4,0))</f>
        <v>CID001490</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4"/>
      <c r="L16" s="224"/>
      <c r="M16" s="224"/>
      <c r="N16" s="396" t="s">
        <v>15870</v>
      </c>
      <c r="O16" s="396" t="s">
        <v>15870</v>
      </c>
      <c r="P16" s="396" t="s">
        <v>15870</v>
      </c>
      <c r="Q16" s="225" t="s">
        <v>15871</v>
      </c>
      <c r="R16" s="182" t="str">
        <f ca="1">IF(ISERROR($V16),"",OFFSET('Smelter Look-up'!$C$4,$V16-4,0)&amp;"")</f>
        <v>PT Tinindo Inter Nusa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534</v>
      </c>
      <c r="X16" s="227">
        <f t="shared" ca="1" si="3"/>
        <v>0</v>
      </c>
      <c r="AB16" s="228" t="str">
        <f t="shared" ca="1" si="4"/>
        <v>TinPT Tinindo Inter Nusa</v>
      </c>
    </row>
    <row r="17" spans="1:28" s="227" customFormat="1" ht="88.2">
      <c r="A17" s="182" t="s">
        <v>782</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396" t="s">
        <v>15870</v>
      </c>
      <c r="O17" s="396" t="s">
        <v>15870</v>
      </c>
      <c r="P17" s="396" t="s">
        <v>15870</v>
      </c>
      <c r="Q17" s="225" t="s">
        <v>15871</v>
      </c>
      <c r="R17" s="182" t="str">
        <f ca="1">IF(ISERROR($V17),"",OFFSET('Smelter Look-up'!$C$4,$V17-4,0)&amp;"")</f>
        <v>Tin Smelting Branch of Yunnan Tin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550</v>
      </c>
      <c r="X17" s="227">
        <f t="shared" ca="1" si="3"/>
        <v>0</v>
      </c>
      <c r="AB17" s="228" t="str">
        <f t="shared" ca="1" si="4"/>
        <v>TinTin Smelting Branch of Yunnan Tin Co., Ltd.</v>
      </c>
    </row>
    <row r="18" spans="1:28" s="227" customFormat="1" ht="88.2">
      <c r="A18" s="182" t="s">
        <v>762</v>
      </c>
      <c r="B18" s="182" t="str">
        <f ca="1">IF(LEN(A18)=0,"",INDEX('Smelter Look-up'!$A:$A,MATCH($A18,'Smelter Look-up'!$E:$E,0)))</f>
        <v>Tin</v>
      </c>
      <c r="C18" s="186" t="str">
        <f ca="1">IF(LEN(A18)=0,"",INDEX('Smelter Look-up'!$C:$C,MATCH($A18,'Smelter Look-up'!$E:$E,0)))</f>
        <v>Gejiu Non-Ferrous Metal Processing Co., Ltd.</v>
      </c>
      <c r="D18" s="230"/>
      <c r="E18" s="182" t="str">
        <f ca="1">IF(ISERROR($V18),"",OFFSET('Smelter Look-up'!$D$4,$V18-4,0)&amp;"")</f>
        <v>CHINA</v>
      </c>
      <c r="F18" s="182" t="str">
        <f ca="1">IF(ISERROR($V18),"",OFFSET('Smelter Look-up'!$E$4,$V18-4,0))</f>
        <v>CID000538</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396" t="s">
        <v>15870</v>
      </c>
      <c r="O18" s="396" t="s">
        <v>15870</v>
      </c>
      <c r="P18" s="396" t="s">
        <v>15870</v>
      </c>
      <c r="Q18" s="225" t="s">
        <v>15871</v>
      </c>
      <c r="R18" s="182" t="str">
        <f ca="1">IF(ISERROR($V18),"",OFFSET('Smelter Look-up'!$C$4,$V18-4,0)&amp;"")</f>
        <v>Gejiu Non-Ferrous Metal Processing Co., Ltd.</v>
      </c>
      <c r="S18" s="181" t="str">
        <f t="shared" ca="1" si="2"/>
        <v>CN</v>
      </c>
      <c r="T18" s="181" t="str">
        <f ca="1">IF(B18="","",IF(ISERROR(MATCH($J18,SorP!$B$1:$B$6226,0)),"",INDIRECT("'SorP'!$A$"&amp;MATCH($S18&amp;$J18,SorP!C:C,0))))</f>
        <v>CN-YN</v>
      </c>
      <c r="U18" s="201"/>
      <c r="V18" s="226">
        <f ca="1">IF(C18="",NA(),IF(OR(C18="Smelter not listed",C18="Smelter not yet identified"),MATCH($B18&amp;$D18,'Smelter Look-up'!$J:$J,0),MATCH($B18&amp;$C18,'Smelter Look-up'!$J:$J,0)))</f>
        <v>448</v>
      </c>
      <c r="X18" s="227">
        <f t="shared" ca="1" si="3"/>
        <v>0</v>
      </c>
      <c r="AB18" s="228" t="str">
        <f t="shared" ca="1" si="4"/>
        <v>TinGejiu Non-Ferrous Metal Processing Co., Ltd.</v>
      </c>
    </row>
    <row r="19" spans="1:28" s="227" customFormat="1" ht="50.4">
      <c r="A19" s="182" t="s">
        <v>765</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396" t="s">
        <v>15870</v>
      </c>
      <c r="O19" s="396" t="s">
        <v>15870</v>
      </c>
      <c r="P19" s="396" t="s">
        <v>15870</v>
      </c>
      <c r="Q19" s="225" t="s">
        <v>15871</v>
      </c>
      <c r="R19" s="182" t="str">
        <f ca="1">IF(ISERROR($V19),"",OFFSET('Smelter Look-up'!$C$4,$V19-4,0)&amp;"")</f>
        <v>China Tin Group Co., Ltd.</v>
      </c>
      <c r="S19" s="181" t="str">
        <f t="shared" ca="1" si="2"/>
        <v>CN</v>
      </c>
      <c r="T19" s="181" t="str">
        <f ca="1">IF(B19="","",IF(ISERROR(MATCH($J19,SorP!$B$1:$B$6226,0)),"",INDIRECT("'SorP'!$A$"&amp;MATCH($S19&amp;$J19,SorP!C:C,0))))</f>
        <v>CN-GX</v>
      </c>
      <c r="U19" s="201"/>
      <c r="V19" s="226">
        <f ca="1">IF(C19="",NA(),IF(OR(C19="Smelter not listed",C19="Smelter not yet identified"),MATCH($B19&amp;$D19,'Smelter Look-up'!$J:$J,0),MATCH($B19&amp;$C19,'Smelter Look-up'!$J:$J,0)))</f>
        <v>414</v>
      </c>
      <c r="X19" s="227">
        <f t="shared" ca="1" si="3"/>
        <v>0</v>
      </c>
      <c r="AB19" s="228" t="str">
        <f t="shared" ca="1" si="4"/>
        <v>TinChina Tin Group Co., Ltd.</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C3EE40-74C5-4176-98C2-877FA4F1F8E6}"/>
    </customSheetView>
  </customSheetViews>
  <mergeCells count="3">
    <mergeCell ref="J2:O2"/>
    <mergeCell ref="B3:E3"/>
    <mergeCell ref="G3:I3"/>
  </mergeCells>
  <conditionalFormatting sqref="B6:B2504">
    <cfRule type="expression" dxfId="42" priority="6" stopIfTrue="1">
      <formula>IF(B6="",TRUE)</formula>
    </cfRule>
    <cfRule type="expression" dxfId="41" priority="7" stopIfTrue="1">
      <formula>IF(AND(COUNTIF(MetalSmelter,B6&amp;C6)=0,LEN(C6)&gt;0),TRUE,FALSE)</formula>
    </cfRule>
  </conditionalFormatting>
  <conditionalFormatting sqref="C5:C2504">
    <cfRule type="expression" dxfId="40" priority="14" stopIfTrue="1">
      <formula>IF(AND(B5&lt;&gt;"",C5=""),TRUE)</formula>
    </cfRule>
  </conditionalFormatting>
  <conditionalFormatting sqref="D5:D2504">
    <cfRule type="expression" dxfId="39" priority="18" stopIfTrue="1">
      <formula>IF(AND(LEN($C5)&gt;0,AND($C5&lt;&gt;"Smelter Not Listed",ISBLANK($D5))),1,0)</formula>
    </cfRule>
    <cfRule type="expression" dxfId="38" priority="25" stopIfTrue="1">
      <formula>IF(AND(D5="",$C5=$X$4),TRUE)</formula>
    </cfRule>
    <cfRule type="expression" dxfId="37" priority="26" stopIfTrue="1">
      <formula>IF(FIND("!",D5),TRUE)</formula>
    </cfRule>
  </conditionalFormatting>
  <conditionalFormatting sqref="E5:E2504 R5:R2504">
    <cfRule type="expression" dxfId="36" priority="12" stopIfTrue="1">
      <formula>IF(AND(E5="",$C5=$X$4),TRUE)</formula>
    </cfRule>
    <cfRule type="expression" dxfId="35" priority="13" stopIfTrue="1">
      <formula>IF(FIND("!",E5),TRUE)</formula>
    </cfRule>
  </conditionalFormatting>
  <conditionalFormatting sqref="F5:F2504">
    <cfRule type="expression" dxfId="34" priority="10" stopIfTrue="1">
      <formula>IF(AND(LEN($A5)&gt;0,$A5&lt;&gt;$F5),TRUE,FALSE)</formula>
    </cfRule>
  </conditionalFormatting>
  <conditionalFormatting sqref="G5:G2504">
    <cfRule type="expression" dxfId="33" priority="27" stopIfTrue="1">
      <formula>IF(FIND("Enter smelter details",G5),TRUE)</formula>
    </cfRule>
  </conditionalFormatting>
  <conditionalFormatting sqref="B5">
    <cfRule type="expression" dxfId="4" priority="4" stopIfTrue="1">
      <formula>IF(B5="",TRUE)</formula>
    </cfRule>
    <cfRule type="expression" dxfId="3" priority="5" stopIfTrue="1">
      <formula>IF(AND(COUNTIF(MetalSmelter,B5&amp;C5)=0,LEN(C5)&gt;0),TRUE,FALSE)</formula>
    </cfRule>
  </conditionalFormatting>
  <conditionalFormatting sqref="A5">
    <cfRule type="expression" dxfId="2" priority="3" stopIfTrue="1">
      <formula>IF(AND(LEN($A5)&gt;0,$A5&lt;&gt;$F5),TRUE,FALSE)</formula>
    </cfRule>
  </conditionalFormatting>
  <conditionalFormatting sqref="A6">
    <cfRule type="expression" dxfId="1" priority="2" stopIfTrue="1">
      <formula>IF(AND(LEN($A6)&gt;0,$A6&lt;&gt;$F6),TRUE,FALSE)</formula>
    </cfRule>
  </conditionalFormatting>
  <conditionalFormatting sqref="A7:A19">
    <cfRule type="expression" dxfId="0" priority="1" stopIfTrue="1">
      <formula>IF(AND(LEN($A7)&gt;0,$A7&lt;&gt;$F7),TRUE,FALSE)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IF(OR(AND(B6="Tantalum",Declaration!$P$38=""),AND(B6="Tin",Declaration!$P$39=""),AND(B6="Gold",Declaration!$P$40=""),AND(B6="Tungsten",Declaration!$P$41="")),TRUE,FALSE)</xm:f>
            <x14:dxf>
              <fill>
                <patternFill>
                  <bgColor rgb="FFFF0000"/>
                </patternFill>
              </fill>
            </x14:dxf>
          </x14:cfRule>
          <xm:sqref>B6:B2504</xm:sqref>
        </x14:conditionalFormatting>
        <x14:conditionalFormatting xmlns:xm="http://schemas.microsoft.com/office/excel/2006/main">
          <x14:cfRule type="expression" priority="9"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1" t="str">
        <f ca="1">OFFSET(L!$C$1,MATCH("Checker"&amp;ADDRESS(ROW(),COLUMN(),4),L!$A:$A,0)-1,SL,,)</f>
        <v>To ensure all required fields have been populated before submitting to your customers review form for any line items highlighted in red</v>
      </c>
      <c r="B1" s="381"/>
      <c r="C1" s="381"/>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Ideal-Tridon Group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Conflict Minerals Reporting Template (CMRT) for the Clamp Divisions of the Ideal-Tridon Group</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Barry Nixon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bnixon@idealtridon.com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615-355-1194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Barry Nixon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bnixon@idealtridon.com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http://idealtridon.com/certifications-and-quality/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30" priority="347" stopIfTrue="1">
      <formula>$F4=0</formula>
    </cfRule>
    <cfRule type="expression" dxfId="29" priority="348" stopIfTrue="1">
      <formula>$H4=0</formula>
    </cfRule>
    <cfRule type="expression" dxfId="28" priority="349" stopIfTrue="1">
      <formula>$H4=1</formula>
    </cfRule>
  </conditionalFormatting>
  <conditionalFormatting sqref="A5:A13">
    <cfRule type="expression" dxfId="27" priority="49" stopIfTrue="1">
      <formula>$F5=0</formula>
    </cfRule>
    <cfRule type="expression" dxfId="26" priority="50" stopIfTrue="1">
      <formula>AND($F5=1,$G5=0)</formula>
    </cfRule>
    <cfRule type="expression" dxfId="25" priority="51" stopIfTrue="1">
      <formula>AND($F5&lt;&gt;0,$G5&lt;&gt;0)</formula>
    </cfRule>
  </conditionalFormatting>
  <conditionalFormatting sqref="A29:A32">
    <cfRule type="expression" dxfId="24" priority="2" stopIfTrue="1">
      <formula>$F29=0</formula>
    </cfRule>
    <cfRule type="expression" dxfId="23" priority="3" stopIfTrue="1">
      <formula>$H29=0</formula>
    </cfRule>
    <cfRule type="expression" dxfId="22" priority="4" stopIfTrue="1">
      <formula>$H29=1</formula>
    </cfRule>
  </conditionalFormatting>
  <conditionalFormatting sqref="B65:B69">
    <cfRule type="expression" dxfId="21" priority="1" stopIfTrue="1">
      <formula>IF(F65=0,TRUE)</formula>
    </cfRule>
  </conditionalFormatting>
  <conditionalFormatting sqref="D56">
    <cfRule type="expression" dxfId="20"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83" t="str">
        <f ca="1">OFFSET(L!$C$1,MATCH("Product List"&amp;ADDRESS(ROW(),COLUMN(),4),L!$A:$A,0)-1,SL,,)</f>
        <v>Completion required only if reporting level "Product (or List of Products)" selected on the 'Declaration' worksheet.</v>
      </c>
      <c r="B1" s="384"/>
      <c r="C1" s="384"/>
      <c r="D1" s="38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2" t="s">
        <v>888</v>
      </c>
      <c r="C4" s="382"/>
      <c r="D4" s="38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85" t="str">
        <f ca="1">OFFSET(L!$C$1,MATCH("General"&amp;"Cpy",L!$A:$A,0)-1,SL,,)</f>
        <v>© 2024 Responsible Minerals Initiative. All rights reserved.</v>
      </c>
      <c r="C2006" s="385"/>
      <c r="D2006" s="385"/>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Barry Nixon</cp:lastModifiedBy>
  <cp:lastPrinted>2015-04-21T20:47:43Z</cp:lastPrinted>
  <dcterms:created xsi:type="dcterms:W3CDTF">2010-06-21T21:00:23Z</dcterms:created>
  <dcterms:modified xsi:type="dcterms:W3CDTF">2024-06-03T13:45:07Z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